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№ 2" sheetId="1" r:id="rId1"/>
    <sheet name="не брать" sheetId="2" r:id="rId2"/>
    <sheet name="№ 3" sheetId="3" r:id="rId3"/>
  </sheets>
  <definedNames>
    <definedName name="_xlnm.Print_Titles" localSheetId="0">'№ 2'!$9:$9</definedName>
    <definedName name="_xlnm.Print_Titles" localSheetId="2">'№ 3'!$11:$11</definedName>
    <definedName name="_xlnm.Print_Titles" localSheetId="1">'не брать'!$21:$21</definedName>
  </definedNames>
  <calcPr fullCalcOnLoad="1"/>
</workbook>
</file>

<file path=xl/sharedStrings.xml><?xml version="1.0" encoding="utf-8"?>
<sst xmlns="http://schemas.openxmlformats.org/spreadsheetml/2006/main" count="1778" uniqueCount="273">
  <si>
    <t>городского поселения "Пушкиногорье"</t>
  </si>
  <si>
    <t>тыс.руб.</t>
  </si>
  <si>
    <t xml:space="preserve">Наименование </t>
  </si>
  <si>
    <t>КВСР</t>
  </si>
  <si>
    <t xml:space="preserve">Рз </t>
  </si>
  <si>
    <t>ПЗ</t>
  </si>
  <si>
    <t>ЦСР</t>
  </si>
  <si>
    <t>ВР</t>
  </si>
  <si>
    <t>Сумма</t>
  </si>
  <si>
    <t>Администрация городского поселения "Пушкиногорье"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</si>
  <si>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</si>
  <si>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</si>
  <si>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</si>
  <si>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</si>
  <si>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Расходы на выплаты по оплате труда и обеспечение функций органов местного самоуправления по функционированию высшего должностного лица поселения в рамках непрограммного направления деятельности "Обеспечение функционирования органов местного самоуправления поселения"</t>
  </si>
  <si>
    <t>7517017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</si>
  <si>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</si>
  <si>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</si>
  <si>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</si>
  <si>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</si>
  <si>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90 9 00 00930</t>
  </si>
  <si>
    <t>90 9 00 00940</t>
  </si>
  <si>
    <t>Функционирование Правительства РФ, высших исполнительных органов исполнительной власти субъектов РФ, местных администраций</t>
  </si>
  <si>
    <t>04</t>
  </si>
  <si>
    <t>01 1 01 00910</t>
  </si>
  <si>
    <t>Закупка товаров, работ и услуг для государственных (муниципальных) нужд</t>
  </si>
  <si>
    <t>800</t>
  </si>
  <si>
    <t>200</t>
  </si>
  <si>
    <t>Иные бюджетные ассигнования</t>
  </si>
  <si>
    <t>01 1 01 00920</t>
  </si>
  <si>
    <t>Резервные фонды местных администраций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</si>
  <si>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90 9 00 10000</t>
  </si>
  <si>
    <t>Социальное обеспечение и иные выплаты населению</t>
  </si>
  <si>
    <t>300</t>
  </si>
  <si>
    <t>Обеспечение деятельности финансовых, налоговых и таможенных органов и органов финансового (бюджетного) надзора</t>
  </si>
  <si>
    <t>06</t>
  </si>
  <si>
    <t>01 1 01 81000</t>
  </si>
  <si>
    <t>Межбюджетные трансферты</t>
  </si>
  <si>
    <t>500</t>
  </si>
  <si>
    <t>Обеспечение проведения выборов и референдумов</t>
  </si>
  <si>
    <t>07</t>
  </si>
  <si>
    <t>Резервные фонды</t>
  </si>
  <si>
    <t>11</t>
  </si>
  <si>
    <t>Дугие общегосударственные вопросы</t>
  </si>
  <si>
    <t>13</t>
  </si>
  <si>
    <t>01 1 01 25500</t>
  </si>
  <si>
    <t>НАЦИОНАЛЬНАЯ ОБОРОНА</t>
  </si>
  <si>
    <t>Мобилизационная и вневойсковая подготовка</t>
  </si>
  <si>
    <t>01 1 02 51180</t>
  </si>
  <si>
    <t xml:space="preserve">НАЦИОНАЛЬНАЯ  БЕЗОПАСНОСТЬ  И  ПРАВООХРАНИТЕЛЬНАЯ  ДЕЯТЕЛЬНОСТЬ </t>
  </si>
  <si>
    <t>Обеспечение пожарной безопасности</t>
  </si>
  <si>
    <t>10</t>
  </si>
  <si>
    <t>Обеспечение первичных мер пожарной безопасности в границах населенных пунктов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</si>
  <si>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90 9 00 21000</t>
  </si>
  <si>
    <t>НАЦИОНАЛЬНАЯ ЭКОНОМИКА</t>
  </si>
  <si>
    <t>Дорожное хозяйство</t>
  </si>
  <si>
    <t>09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</si>
  <si>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</si>
  <si>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90 9 00 82000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</si>
  <si>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 (обязательства прошлых лет)</t>
  </si>
  <si>
    <t>90 9 00 82001</t>
  </si>
  <si>
    <t>Другие вопросы в области национальной экономики</t>
  </si>
  <si>
    <t>12</t>
  </si>
  <si>
    <t>Межбюджетные трансферты на решение вопросов в части территориального планирования и градостроительного зонирования в рамках непрограммного направления деятельности "Иные непрограммные направления деятельности органов местного самоуправления поселения"</t>
  </si>
  <si>
    <t>90 9 00 89000</t>
  </si>
  <si>
    <t>ЖИЛИЩНО-КОММУНАЛЬНОЕ ХОЗЯЙСТВО</t>
  </si>
  <si>
    <t>05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</si>
  <si>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</si>
  <si>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</si>
  <si>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90 9 00 23000</t>
  </si>
  <si>
    <t>Коммунальное хозяйство</t>
  </si>
  <si>
    <t>Межбюджетные трансферты на решение вопросов в части содержания объектов водоснабжения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</si>
  <si>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90 9 00 83000</t>
  </si>
  <si>
    <t>Межбюджетные трансферты на решение вопросов местного значения по теплоснабжению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</si>
  <si>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90 9 00 84000</t>
  </si>
  <si>
    <t>Межбюджетные трансферты на решение вопросов местного значения по водоснабжению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</si>
  <si>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90 9 00 87000</t>
  </si>
  <si>
    <t>Благоустройство</t>
  </si>
  <si>
    <t>Субсидии на на проведение ремонта (реконструкции) и благоустройство воинских захоронений, памятников и памятных знаков, увековечивающих память погибших при  защите Отечества на  территории  муниципального образования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</si>
  <si>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8514113</t>
  </si>
  <si>
    <t>01 2 01 22000</t>
  </si>
  <si>
    <t>01 2 02 22000</t>
  </si>
  <si>
    <t>01 2 03 22000</t>
  </si>
  <si>
    <t>01 2 04 22000</t>
  </si>
  <si>
    <t>Межбюдетные трансферты на выполнение работ по установке пандуса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</si>
  <si>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90 9 00 86000</t>
  </si>
  <si>
    <t>КУЛЬТУРА, КИНЕМАТОГРАФИЯ И СМИ</t>
  </si>
  <si>
    <t>08</t>
  </si>
  <si>
    <t>Культура</t>
  </si>
  <si>
    <t>90 9 00 85000</t>
  </si>
  <si>
    <t>90 9 00 88000</t>
  </si>
  <si>
    <t>СОЦИАЛЬНАЯ ПОЛИТИКА</t>
  </si>
  <si>
    <t>Пенсионное обеспечение</t>
  </si>
  <si>
    <t>01 1 01 25400</t>
  </si>
  <si>
    <t>ВСЕГО расходов</t>
  </si>
  <si>
    <t>к Решению Собрания депутатов</t>
  </si>
  <si>
    <t>«О внесении изменений и дополнений</t>
  </si>
  <si>
    <t>в Решение Собрания депутатов</t>
  </si>
  <si>
    <t xml:space="preserve">"О бюджете муниципального образования </t>
  </si>
  <si>
    <t xml:space="preserve">Распределение расходов бюджета поселения </t>
  </si>
  <si>
    <t>по разделам, подразделам, целевым статьям расходов, видам расходов</t>
  </si>
  <si>
    <t>РЗ</t>
  </si>
  <si>
    <t xml:space="preserve">01 1 01 81000 </t>
  </si>
  <si>
    <t>Резервные  фонды</t>
  </si>
  <si>
    <t>Содержание автомобильных дорог и инженерных сооружений на них в границах поселений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</si>
  <si>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85 5 7047</t>
  </si>
  <si>
    <t xml:space="preserve">городского поселения "Пушкиногорье" и непрограммным направлениям деятельности), </t>
  </si>
  <si>
    <t>01 0 00 00000</t>
  </si>
  <si>
    <r>
      <t xml:space="preserve">Подпрограмма </t>
    </r>
    <r>
      <rPr>
        <sz val="10"/>
        <color indexed="8"/>
        <rFont val="Arial"/>
        <family val="2"/>
      </rPr>
      <t xml:space="preserve">муниципальной программы </t>
    </r>
    <r>
      <rPr>
        <i/>
        <sz val="10"/>
        <color indexed="8"/>
        <rFont val="Arial"/>
        <family val="2"/>
      </rPr>
      <t>"Обеспечение функционирования администрации городского поселения</t>
    </r>
    <r>
      <rPr>
        <sz val="10"/>
        <color indexed="8"/>
        <rFont val="Arial"/>
        <family val="2"/>
      </rPr>
      <t>"</t>
    </r>
  </si>
  <si>
    <t>01 1 00 00000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</si>
  <si>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"Функционирование   администрации муниципального образования, совершенствование и развитие бюджетного процесса"</t>
    </r>
  </si>
  <si>
    <t>01 1 01 00000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</si>
  <si>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"Реализация переданных государственных полномочий по первичному воинскому учету"</t>
    </r>
  </si>
  <si>
    <t>01 1 02 00000</t>
  </si>
  <si>
    <t>01 1 02 511180</t>
  </si>
  <si>
    <r>
      <t xml:space="preserve">Подпрограмма </t>
    </r>
    <r>
      <rPr>
        <sz val="10"/>
        <color indexed="8"/>
        <rFont val="Arial"/>
        <family val="2"/>
      </rPr>
      <t xml:space="preserve">муниципальной программы </t>
    </r>
    <r>
      <rPr>
        <i/>
        <sz val="10"/>
        <color indexed="8"/>
        <rFont val="Arial"/>
        <family val="2"/>
      </rPr>
      <t>"Комплексное благоустройство городского поселения</t>
    </r>
    <r>
      <rPr>
        <sz val="10"/>
        <color indexed="8"/>
        <rFont val="Arial"/>
        <family val="2"/>
      </rPr>
      <t>"</t>
    </r>
  </si>
  <si>
    <t>01 2 00 00000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</si>
  <si>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"Обслуживание уличного освещения"</t>
    </r>
  </si>
  <si>
    <t>01 2 01 00000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</si>
  <si>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"Озеленение городского поселения"</t>
    </r>
  </si>
  <si>
    <t>01 2 02 00000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</si>
  <si>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"Организация и содержание мест захоронения"</t>
    </r>
  </si>
  <si>
    <t>01 2 03 00000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</si>
  <si>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"Прочие мероприятия по благоустройству"</t>
    </r>
  </si>
  <si>
    <t>01 2 04 0000</t>
  </si>
  <si>
    <t>Непрограммные расходы</t>
  </si>
  <si>
    <t>90 9 00 00000</t>
  </si>
  <si>
    <t>90 9 00 90000</t>
  </si>
  <si>
    <t>Проведение выборов в представительные органы муниципального образования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</si>
  <si>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25.10.2018 № 130; 12.12.2018 № 132</t>
  </si>
  <si>
    <t>01 2 F2 55550</t>
  </si>
  <si>
    <t>01 1 01 25900</t>
  </si>
  <si>
    <t xml:space="preserve">01 1 01 25900 </t>
  </si>
  <si>
    <t>Выполнение прочих функций органов местного самоуправления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</si>
  <si>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90 9 00 20000</t>
  </si>
  <si>
    <t>Сельское хозяйство и рыболовство</t>
  </si>
  <si>
    <t>Расходы на ликвидацию очагов сорного растения борщевик Сосновского за счет средств бюджета субъекта в рамках непрограммного направления деятельности  «Иные непрограммные направления деятельности органов местного самоуправления поселения»</t>
  </si>
  <si>
    <t>90 9 00 41570</t>
  </si>
  <si>
    <t>01 2 06 24100</t>
  </si>
  <si>
    <t>01 2 06 84100</t>
  </si>
  <si>
    <t>01 2 06 41190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</si>
  <si>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"Первичные меры пожарной безопасности"</t>
    </r>
  </si>
  <si>
    <t>01 2 05 0000</t>
  </si>
  <si>
    <t>01 2 05 21000</t>
  </si>
  <si>
    <r>
      <t xml:space="preserve">Основное мероприятие </t>
    </r>
    <r>
      <rPr>
        <sz val="10"/>
        <color indexed="8"/>
        <rFont val="Arial"/>
        <family val="2"/>
      </rPr>
      <t>"Строительство, реконструкция, капитальный ремонт, ремонт и содержание действующей сети автомобильных дорог общего пользования и искусственных сооружений на них"</t>
    </r>
  </si>
  <si>
    <t>01 2 06 00000</t>
  </si>
  <si>
    <r>
      <t xml:space="preserve">Основное мероприятие </t>
    </r>
    <r>
      <rPr>
        <sz val="10"/>
        <color indexed="8"/>
        <rFont val="Arial"/>
        <family val="2"/>
      </rPr>
      <t>"Организация в границах поселения теплоснабжения населения"</t>
    </r>
  </si>
  <si>
    <t>01 2 07 00000</t>
  </si>
  <si>
    <t>01 2 07 84000</t>
  </si>
  <si>
    <r>
      <t xml:space="preserve">Основное мероприятие </t>
    </r>
    <r>
      <rPr>
        <sz val="10"/>
        <color indexed="8"/>
        <rFont val="Arial"/>
        <family val="2"/>
      </rPr>
      <t>"Организация в границах поселения водоснабжения населения"</t>
    </r>
  </si>
  <si>
    <t>01 2 08 00000</t>
  </si>
  <si>
    <t>01 2 08 23100</t>
  </si>
  <si>
    <t>Строительство, реконструкция и капитальный ремонт объектов водоотведения и очитки сточных вод в рамках непрограммного направления деятельности "Иные непрограммные направления деятельности органов местного самоуправления поселения</t>
  </si>
  <si>
    <t>01 2 08 45010</t>
  </si>
  <si>
    <t>Расходы на выплаты по оплате труда и обеспечение функций аппарата исполнительных органов местного самоуправления поселения 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</si>
  <si>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Расходы на ежемесячные гарантированные компенсационные выплаты в целях обеспечения условий для соблюдения установленых законодательством запретов и ограничений, стимулирования повышения профессионального уровня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</si>
  <si>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90 9 00 45010</t>
  </si>
  <si>
    <t>Другие вопросы в области жилищно-коммунального хозяйства</t>
  </si>
  <si>
    <t>Возмещение расходов из резервного фонда Администрации области, связанные с необходимостью обеспечения СИЗ и применения дополнительных форм организации голосования в единый день голосования</t>
  </si>
  <si>
    <t>90 9 00 00010</t>
  </si>
  <si>
    <t>Расходы на финансирование мероприятий по ликвидации несанкционированных свалок за счет средств областного бюджета</t>
  </si>
  <si>
    <t>01 2 04 41550</t>
  </si>
  <si>
    <t>Расходы на обеспечение мероприятий по оборудованию контейнерных площадок для накопления твердых коммунальных отходов за счет средств областного бюджета</t>
  </si>
  <si>
    <t>01 2 04 41730</t>
  </si>
  <si>
    <t>01 2 04 41740</t>
  </si>
  <si>
    <t>Расходы на проведение ремонта (реконструкции) и благоустройство воинских захоронений, памятников и памятных знаков, увековечивающих память погибших при  защите Отечества на  территории  муниципального образования за счет средств областного бюджета</t>
  </si>
  <si>
    <t>01 2 03 41130</t>
  </si>
  <si>
    <t>Расходы на выплаты по оплате труда и обеспечение функций органов местного самоуправления по председателю Собрания депутатов поселения</t>
  </si>
  <si>
    <t>Расходы на выплаты по оплате труда и обеспечение функций органов местного самоуправления по обеспечению деятельности Собрания депутатов поселения</t>
  </si>
  <si>
    <t>Расходы на выплаты по оплате труда и обеспечение функций аппарата исполнительных органов местного самоуправления поселения</t>
  </si>
  <si>
    <t>Расходы на выплаты по оплате труда и обеспечение функций органов местного самоуправления по Главе местной администрации</t>
  </si>
  <si>
    <t>Межбюджетные трансферты на решение вопросов в части содержания специалистов</t>
  </si>
  <si>
    <t>Резервные фонды местных администраций</t>
  </si>
  <si>
    <t>Оценка недвижимости, признание прав и регулирование отношений по государственной и муниципальной собственности</t>
  </si>
  <si>
    <t>Осуществление первичного воинского учета на территориях, где отсутствуют военные комиссариаты</t>
  </si>
  <si>
    <t>Обеспечение первичных мер пожарной безопасности в границах населенных пунктов поселения</t>
  </si>
  <si>
    <t>Строительство, реконструкция, капитальный ремонт, ремонт и содержание действующей сети автомобильных дорог общего пользования и искусственных сооружений на них</t>
  </si>
  <si>
    <t>Выполнение полномочий, передаваемые бюджетам поселений из бюджета района на содержание автомобильных дорог общего пользования местного значения и сооружений на них, нацеленное на обеспечение их проезжаемости и безопасности</t>
  </si>
  <si>
    <t>Осуществление дорожной деятельности,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области</t>
  </si>
  <si>
    <t>Возмещение затрат по содержанию систем и объектов водоснабжения</t>
  </si>
  <si>
    <t>Расходы на уличное освещение</t>
  </si>
  <si>
    <t>Расходы на озеленение</t>
  </si>
  <si>
    <t>Расходы на организацию и содержание мест захоронений</t>
  </si>
  <si>
    <t>Расходы на прочие мероприятия по благоустройству городских округов и поселений</t>
  </si>
  <si>
    <t>Поддержка муниципальных программ формирования современной городской среды за счет субсидии из федерального бюджета</t>
  </si>
  <si>
    <t>Капитальный ремонт государственного жилищного фонда субъектов Российской Федерации и муниципального жилищного фонда</t>
  </si>
  <si>
    <t>Межбюджетные трансферты на решение вопросов в части организации досуга</t>
  </si>
  <si>
    <t>Доплаты к пенсиям государственных служащих субъектов РФ и муниципальных служащих</t>
  </si>
  <si>
    <t>Межбюджетные трансферты на решение вопросов в части территориального планирования и градостроительного зонирования</t>
  </si>
  <si>
    <t>Строительство, реконструкция и капитальный ремонт объектов водоотведения и очитки сточных вод</t>
  </si>
  <si>
    <t>Межбюджетные трансферты на решение вопросов в содержания специалистов</t>
  </si>
  <si>
    <t xml:space="preserve">Расходы на озеленение </t>
  </si>
  <si>
    <t xml:space="preserve">Расходы на организацию и содержание мест захоронений </t>
  </si>
  <si>
    <t xml:space="preserve">Расходы на прочие мероприятия по благоустройству городских округов и поселений </t>
  </si>
  <si>
    <t xml:space="preserve">Обеспечение первичных мер пожарной безопасности в границах населенных пунктов поселения </t>
  </si>
  <si>
    <t xml:space="preserve">Строительство, реконструкция, капитальный ремонт, ремонт и содержание действующей сети автомобильных дорог общего пользования и искусственных сооружений на них </t>
  </si>
  <si>
    <t xml:space="preserve">Выполнение полномочий, передаваемые бюджетам поселений из бюджета района на содержание автомобильных дорог общего пользования местного значения и сооружений на них, нацеленное на обеспечение их проезжаемости и безопасности </t>
  </si>
  <si>
    <t xml:space="preserve">Осуществление дорожной деятельности,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области </t>
  </si>
  <si>
    <t xml:space="preserve">Возмещение затрат по содержанию систем и объектов водоснабжения </t>
  </si>
  <si>
    <t xml:space="preserve">Расходы на выплаты по оплате труда и обеспечение функций органов местного самоуправления по председателю Собрания депутатов поселения </t>
  </si>
  <si>
    <t xml:space="preserve">Расходы на выплаты по оплате труда и обеспечение функций органов местного самоуправления по обеспечению деятельности Собрания депутатов поселения </t>
  </si>
  <si>
    <t xml:space="preserve">Резервные фонды местных администраций </t>
  </si>
  <si>
    <t xml:space="preserve">Капитальный ремонт государственного жилищного фонда субъектов Российской Федерации и муниципального жилищного фонда </t>
  </si>
  <si>
    <t xml:space="preserve">Строительство, реконструкция и капитальный ремонт объектов водоотведения и очитки сточных вод </t>
  </si>
  <si>
    <t xml:space="preserve">Межбюджетные трансферты на решение вопросов в части территориального планирования и градостроительного зонирования </t>
  </si>
  <si>
    <t>Проведение выборов в представительные органы муниципального образования</t>
  </si>
  <si>
    <t>Расходы на обеспечение мероприятий по оборудованию контейнерных площадок для раздельного накопления твердых коммунальных отходов и установке на них контейнеров за счет средств областного бюджета</t>
  </si>
  <si>
    <t>Приобретение оборудования и материалов для модернизации объектов теплоснабжения, водоснабжения, водоотведения в целях подготовки муниципальных образований к отопительному сезону  в рамках непрограммного направления деятельности "Иные непрограммные направления деятельности органов местного самоуправления поселения</t>
  </si>
  <si>
    <t>90 9 00 41390</t>
  </si>
  <si>
    <t>Обеспечения мероприятий по модернизации систем коммунальной инфраструктуры за счет средств государственной корпорации - Фонда содействия реформированию жилищно-коммунального хозяйства в рамках непрограммного направления деятельности "Иные непрограммные направления деятельности органов местного самоуправления поселения</t>
  </si>
  <si>
    <t>90 9 00 09505</t>
  </si>
  <si>
    <t>Обеспечение мероприятий по модернизации систем коммунальной инфраструктуры за счет средств областного бюджета в рамках непрограммного направления деятельности "Иные непрограммные направления деятельности органов местного самоуправления поселения</t>
  </si>
  <si>
    <t>90 9 00 09605</t>
  </si>
  <si>
    <t xml:space="preserve"> Реализация мероприятий в рамках территориального планирования, градостроительного зонирования и документации по планировке территории в рамках непрограммного направления деятельности "Непрограммные направления деятельности органов местного самоуправления района"</t>
  </si>
  <si>
    <t>90 9 00 41270</t>
  </si>
  <si>
    <t>Расходы на снижение уровня аварийности и травматизма на дорогах района, за счет средств бюджета района в рамках непрограммного направления деятельности "Иные непрограммные направления деятельности органов местного самоуправления поселения</t>
  </si>
  <si>
    <t>90 9 00 24400</t>
  </si>
  <si>
    <t xml:space="preserve"> Софинансирование по субсидии на реализация мероприятий в рамках территориального планирования, градостроительного зонирования и документации по планировке территории в рамках непрограммного направления деятельности "Непрограммные направления деятельности органов местного самоуправления района"</t>
  </si>
  <si>
    <t>90 9 00 W1270</t>
  </si>
  <si>
    <t>Софинансирование расходы на проведение ремонта (реконструкции) и благоустройство воинских захоронений, памятников и памятных знаков, увековечивающих память погибших при  защите Отечества на  территории  муниципального образования за счет средств бюджета поселения</t>
  </si>
  <si>
    <t>01 2 03 W1130</t>
  </si>
  <si>
    <t>Софинансирование расходов на ликвидацию очагов сорного растения борщевик Сосновского за счет средств бюджета поселения</t>
  </si>
  <si>
    <t>90 9 00 W1570</t>
  </si>
  <si>
    <t>Софинансирование расходов на обеспечение мероприятий по оборудованию контейнерных площадок для накопления твердых коммунальных отходов за счет средств бюджета поселения</t>
  </si>
  <si>
    <t>01 2 04 W1730</t>
  </si>
  <si>
    <t>01 2 04 W1740</t>
  </si>
  <si>
    <t>Софинансирование расходов на обеспечение мероприятий по оборудованию контейнерных площадок для раздельного накопления твердых коммунальных отходов и установке на них контейнеров за счет средств бюджета поселения</t>
  </si>
  <si>
    <t>Другие общегосударственные вопросы</t>
  </si>
  <si>
    <t>Расходы на ежемесячные гарантированные компенсационные выплаты в целях обеспечения условий для соблюдения установленных законодательством запретов и ограничений, стимулирования повышения профессионального уровня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</si>
  <si>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с изменениями, внесенными  30.03.2021 № 38</t>
  </si>
  <si>
    <r>
      <t xml:space="preserve">Софинансирование мероприятий по </t>
    </r>
    <r>
      <rPr>
        <b/>
        <i/>
        <sz val="10"/>
        <color indexed="62"/>
        <rFont val="Arial"/>
        <family val="2"/>
      </rPr>
      <t>проведению ремонта</t>
    </r>
    <r>
      <rPr>
        <b/>
        <i/>
        <sz val="10"/>
        <rFont val="Arial"/>
        <family val="2"/>
      </rPr>
      <t xml:space="preserve"> групповых резервуарных установок сжиженных углеводородных газов за счет средств бюджета поселения в рамках непрограммного направления деятельности "Иные непрограммные направления деятельности органов местного самоуправления поселения</t>
    </r>
  </si>
  <si>
    <t>90 9 00 W1700</t>
  </si>
  <si>
    <r>
      <t>Организация в границах поселения теплоснабжения</t>
    </r>
    <r>
      <rPr>
        <b/>
        <i/>
        <sz val="10"/>
        <color indexed="62"/>
        <rFont val="Arial Cyr"/>
        <family val="0"/>
      </rPr>
      <t xml:space="preserve"> и газоснабжения </t>
    </r>
    <r>
      <rPr>
        <b/>
        <i/>
        <sz val="10"/>
        <rFont val="Arial Cyr"/>
        <family val="2"/>
      </rPr>
      <t>населения</t>
    </r>
  </si>
  <si>
    <t>Межбюджетные трансферты на организацию библиотечного обслуживания населения, комплектование и обеспечение сохранности библиотечных фондов библиотек поселения</t>
  </si>
  <si>
    <t>400</t>
  </si>
  <si>
    <t>Бюджетные инвестиции</t>
  </si>
  <si>
    <t>90 9 00 W1390</t>
  </si>
  <si>
    <t>Софинансирование по субсидии на приобретение оборудования и материалов для модернизации объектов теплоснабжения, водоснабжения, водоотведения в целях подготовки муниципальных образований к отопительному сезону за счет средств бюджета поселения  в рамках непрограммного направления деятельности "Иные непрограммные направления деятельности органов местного самоуправления поселения</t>
  </si>
  <si>
    <t>01 2 F2 D5550</t>
  </si>
  <si>
    <t>Поддержка муниципальных программ формирования современной городской среды за счет субсидии из областного бюджета</t>
  </si>
  <si>
    <t>Софинансирование мероприятий по проведению ремонта групповых резервуарных установок сжиженных углеводородных газов за счет средств бюджета поселения в рамках непрограммного направления деятельности "Иные непрограммные направления деятельности органов местного самоуправления поселения</t>
  </si>
  <si>
    <r>
      <t>Организация в границах поселения теплоснабжения</t>
    </r>
    <r>
      <rPr>
        <b/>
        <i/>
        <sz val="10"/>
        <color indexed="8"/>
        <rFont val="Arial Cyr"/>
        <family val="0"/>
      </rPr>
      <t xml:space="preserve"> и газоснабжения </t>
    </r>
    <r>
      <rPr>
        <b/>
        <i/>
        <sz val="10"/>
        <color indexed="8"/>
        <rFont val="Arial Cyr"/>
        <family val="2"/>
      </rPr>
      <t>населения</t>
    </r>
  </si>
  <si>
    <t>16.07.2021 г № 47; 30.09.2021 г. № 55</t>
  </si>
  <si>
    <t>Организация в границах поселения теплоснабжения и газоснабжения населения</t>
  </si>
  <si>
    <t>"Пушкиногорье" на 2022 год</t>
  </si>
  <si>
    <t>и на плановый период 2023 и 2024 годов"</t>
  </si>
  <si>
    <t>01 2 04 41570</t>
  </si>
  <si>
    <t>Расходы на ликвидацию очагов сорного растения борщевик Сосновского за счет средств бюджета субъекта</t>
  </si>
  <si>
    <t>01 2 04 W1570</t>
  </si>
  <si>
    <t>на 2022 год</t>
  </si>
  <si>
    <t>Обеспечение мероприятий по модернизации систем коммунальной инфраструктуры за счет средств областного бюджета</t>
  </si>
  <si>
    <t>Приложение № 6</t>
  </si>
  <si>
    <t xml:space="preserve">Муниципальная программа городского поселения «Комплексное социально-экономическое развитие городского поселения «Пушкиногорье» на 2022-2026 годы»
</t>
  </si>
  <si>
    <t>от 27.12.2021 г. № 71</t>
  </si>
  <si>
    <r>
      <t xml:space="preserve">Финансирование мероприятий по </t>
    </r>
    <r>
      <rPr>
        <b/>
        <i/>
        <sz val="10"/>
        <color indexed="62"/>
        <rFont val="Arial"/>
        <family val="2"/>
      </rPr>
      <t>приобретению и установке</t>
    </r>
    <r>
      <rPr>
        <b/>
        <i/>
        <sz val="10"/>
        <rFont val="Arial"/>
        <family val="2"/>
      </rPr>
      <t xml:space="preserve"> групповых резервуарных установок сжиженных углеводородных газов за счет субсидии из областного бюджета в рамках непрограммного направления деятельности "Иные непрограммные направления деятельности органов местного самоуправления поселения</t>
    </r>
  </si>
  <si>
    <r>
      <t xml:space="preserve">Софинансирование мероприятий по </t>
    </r>
    <r>
      <rPr>
        <b/>
        <i/>
        <sz val="10"/>
        <color indexed="62"/>
        <rFont val="Arial"/>
        <family val="2"/>
      </rPr>
      <t>приобретению и установке</t>
    </r>
    <r>
      <rPr>
        <b/>
        <i/>
        <sz val="10"/>
        <rFont val="Arial"/>
        <family val="2"/>
      </rPr>
      <t xml:space="preserve"> групповых резервуарных установок сжиженных углеводородных газов за счет средств бюджета поселения в рамках непрограммного направления деятельности "Иные непрограммные направления деятельности органов местного самоуправления поселения</t>
    </r>
  </si>
  <si>
    <t>90 9 00 41750</t>
  </si>
  <si>
    <t>90 9 00 W1750</t>
  </si>
  <si>
    <t>№ 80  от 01.03.2022г.</t>
  </si>
  <si>
    <t>Приложение №2</t>
  </si>
  <si>
    <t>к Постановлению главы Администрации городского поселения "Пушкиногорье"</t>
  </si>
  <si>
    <t>Об исполнении бюджета муниципального образования "Пушкиногорье"</t>
  </si>
  <si>
    <t>Исполнение по ведомственной структуре расходов</t>
  </si>
  <si>
    <t xml:space="preserve">% исполнения </t>
  </si>
  <si>
    <t>"-"невуп-но; "+"перевып.</t>
  </si>
  <si>
    <t>за 1 квартал 2022 года"</t>
  </si>
  <si>
    <t>бюджета поселения за 1 квартал 2022 года</t>
  </si>
  <si>
    <t>Уточненный годовой план на 01.04.2022г.</t>
  </si>
  <si>
    <t>кассовое исполнение на 01.04.2022г.</t>
  </si>
  <si>
    <t>Приложение №3</t>
  </si>
  <si>
    <t>Исполнение</t>
  </si>
  <si>
    <t>по бюджетным ассигнованиям по целевым статьям (муниципальным программам</t>
  </si>
  <si>
    <t>группам видов расходов классификации расходов бюджета поселения за 1 квартал 2022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</si>
</sst>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\-?_р_._-;_-@_-"/>
    <numFmt numFmtId="173" formatCode="_-* #,##0.00&quot;р.&quot;_-;\-* #,##0.00&quot;р.&quot;_-;_-* \-??&quot;р.&quot;_-;_-@_-"/>
    <numFmt numFmtId="174" formatCode="#,##0.0"/>
    <numFmt numFmtId="175" formatCode="_-* #,##0.00_р_._-;\-* #,##0.00_р_._-;_-* \-?_р_._-;_-@_-"/>
    <numFmt numFmtId="176" formatCode="_-* #,##0.000_р_._-;\-* #,##0.000_р_._-;_-* \-?_р_._-;_-@_-"/>
    <numFmt numFmtId="177" formatCode="_-* #,##0.0000_р_._-;\-* #,##0.0000_р_._-;_-* \-?_р_._-;_-@_-"/>
    <numFmt numFmtId="178" formatCode="_-* #,##0.00000_р_._-;\-* #,##0.00000_р_._-;_-* \-?_р_._-;_-@_-"/>
    <numFmt numFmtId="179" formatCode="_-* #,##0.0_р_._-;\-* #,##0.0_р_._-;_-* &quot;-&quot;?_р_._-;_-@_-"/>
    <numFmt numFmtId="180" formatCode="_-* #,##0.00000_р_._-;\-* #,##0.00000_р_._-;_-* &quot;-&quot;?????_р_._-;_-@_-"/>
    <numFmt numFmtId="181" formatCode="_-* #,##0_р_._-;\-* #,##0_р_._-;_-* \-?_р_._-;_-@_-"/>
    <numFmt numFmtId="182" formatCode="_-* #,##0.000000_р_._-;\-* #,##0.000000_р_._-;_-* \-?_р_._-;_-@_-"/>
    <numFmt numFmtId="183" formatCode="#,##0.00000_ ;\-#,##0.00000\ "/>
    <numFmt numFmtId="184" formatCode="_-* #,##0.0\ _₽_-;\-* #,##0.0\ _₽_-;_-* &quot;-&quot;?\ _₽_-;_-@_-"/>
    <numFmt numFmtId="185" formatCode="_-* #,##0.00000\ _₽_-;\-* #,##0.00000\ _₽_-;_-* &quot;-&quot;?????\ _₽_-;_-@_-"/>
    <numFmt numFmtId="186" formatCode="0.0"/>
    <numFmt numFmtId="187" formatCode="#,##0.0_ ;\-#,##0.0\ "/>
  </numFmts>
  <fonts count="92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4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 Cyr"/>
      <family val="2"/>
    </font>
    <font>
      <b/>
      <i/>
      <sz val="10"/>
      <name val="Arial Cyr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sz val="8"/>
      <name val="Arial Cyr"/>
      <family val="2"/>
    </font>
    <font>
      <sz val="10"/>
      <color indexed="8"/>
      <name val="Arial"/>
      <family val="2"/>
    </font>
    <font>
      <b/>
      <sz val="12"/>
      <name val="Arial Cyr"/>
      <family val="2"/>
    </font>
    <font>
      <sz val="9"/>
      <color indexed="8"/>
      <name val="Arial Cyr"/>
      <family val="2"/>
    </font>
    <font>
      <b/>
      <sz val="12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2"/>
      <color indexed="8"/>
      <name val="Arial Cyr"/>
      <family val="2"/>
    </font>
    <font>
      <b/>
      <i/>
      <sz val="10"/>
      <color indexed="62"/>
      <name val="Arial"/>
      <family val="2"/>
    </font>
    <font>
      <b/>
      <sz val="14"/>
      <name val="Arial"/>
      <family val="2"/>
    </font>
    <font>
      <i/>
      <sz val="10"/>
      <name val="Arial Cyr"/>
      <family val="2"/>
    </font>
    <font>
      <b/>
      <i/>
      <sz val="10"/>
      <color indexed="6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2"/>
      <name val="Arial Cyr"/>
      <family val="2"/>
    </font>
    <font>
      <i/>
      <sz val="10"/>
      <color indexed="62"/>
      <name val="Arial"/>
      <family val="2"/>
    </font>
    <font>
      <sz val="12"/>
      <color indexed="8"/>
      <name val="Arial"/>
      <family val="2"/>
    </font>
    <font>
      <b/>
      <sz val="13"/>
      <color indexed="8"/>
      <name val="Arial Cyr"/>
      <family val="2"/>
    </font>
    <font>
      <sz val="8"/>
      <color indexed="8"/>
      <name val="Arial Cyr"/>
      <family val="2"/>
    </font>
    <font>
      <sz val="10"/>
      <name val="Bookman Old Style"/>
      <family val="1"/>
    </font>
    <font>
      <sz val="10"/>
      <color indexed="12"/>
      <name val="Bookman Old Style"/>
      <family val="1"/>
    </font>
    <font>
      <sz val="10"/>
      <color indexed="8"/>
      <name val="Bookman Old Style"/>
      <family val="1"/>
    </font>
    <font>
      <sz val="9"/>
      <color indexed="8"/>
      <name val="Bookman Old Style"/>
      <family val="1"/>
    </font>
    <font>
      <b/>
      <sz val="12"/>
      <color indexed="8"/>
      <name val="Bookman Old Style"/>
      <family val="1"/>
    </font>
    <font>
      <b/>
      <i/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9"/>
      <color indexed="8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3" tint="0.39998000860214233"/>
      <name val="Arial Cyr"/>
      <family val="2"/>
    </font>
    <font>
      <i/>
      <sz val="10"/>
      <color theme="3" tint="0.39998000860214233"/>
      <name val="Arial Cyr"/>
      <family val="2"/>
    </font>
    <font>
      <i/>
      <sz val="10"/>
      <color theme="3" tint="0.39998000860214233"/>
      <name val="Arial"/>
      <family val="2"/>
    </font>
    <font>
      <sz val="10"/>
      <color theme="1"/>
      <name val="Arial Cyr"/>
      <family val="2"/>
    </font>
    <font>
      <sz val="12"/>
      <color theme="1"/>
      <name val="Arial"/>
      <family val="2"/>
    </font>
    <font>
      <b/>
      <sz val="13"/>
      <color theme="1"/>
      <name val="Arial Cyr"/>
      <family val="2"/>
    </font>
    <font>
      <b/>
      <i/>
      <sz val="10"/>
      <color theme="1"/>
      <name val="Arial Cyr"/>
      <family val="2"/>
    </font>
    <font>
      <b/>
      <sz val="10"/>
      <color theme="1"/>
      <name val="Arial CYR"/>
      <family val="2"/>
    </font>
    <font>
      <b/>
      <sz val="14"/>
      <color theme="1"/>
      <name val="Arial"/>
      <family val="2"/>
    </font>
    <font>
      <b/>
      <sz val="12"/>
      <color theme="1"/>
      <name val="Arial Cyr"/>
      <family val="2"/>
    </font>
    <font>
      <sz val="8"/>
      <color theme="1"/>
      <name val="Arial Cyr"/>
      <family val="2"/>
    </font>
    <font>
      <i/>
      <sz val="10"/>
      <color theme="1"/>
      <name val="Arial"/>
      <family val="2"/>
    </font>
    <font>
      <i/>
      <sz val="10"/>
      <color theme="1"/>
      <name val="Arial Cyr"/>
      <family val="2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" fillId="0" borderId="0">
      <alignment/>
      <protection/>
    </xf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4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vertical="top" wrapText="1"/>
    </xf>
    <xf numFmtId="0" fontId="0" fillId="33" borderId="0" xfId="0" applyFont="1" applyFill="1" applyAlignment="1">
      <alignment/>
    </xf>
    <xf numFmtId="0" fontId="10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left" wrapText="1"/>
    </xf>
    <xf numFmtId="0" fontId="4" fillId="33" borderId="10" xfId="0" applyNumberFormat="1" applyFont="1" applyFill="1" applyBorder="1" applyAlignment="1" applyProtection="1">
      <alignment vertical="top" wrapText="1"/>
      <protection locked="0"/>
    </xf>
    <xf numFmtId="49" fontId="8" fillId="33" borderId="10" xfId="0" applyNumberFormat="1" applyFont="1" applyFill="1" applyBorder="1" applyAlignment="1">
      <alignment vertical="top" wrapText="1"/>
    </xf>
    <xf numFmtId="0" fontId="10" fillId="0" borderId="10" xfId="0" applyFont="1" applyBorder="1" applyAlignment="1">
      <alignment wrapText="1"/>
    </xf>
    <xf numFmtId="0" fontId="13" fillId="35" borderId="10" xfId="0" applyFont="1" applyFill="1" applyBorder="1" applyAlignment="1">
      <alignment wrapText="1"/>
    </xf>
    <xf numFmtId="0" fontId="15" fillId="0" borderId="0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0" fillId="0" borderId="0" xfId="0" applyFont="1" applyAlignment="1">
      <alignment horizontal="right" vertical="top" wrapText="1"/>
    </xf>
    <xf numFmtId="0" fontId="17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172" fontId="6" fillId="0" borderId="11" xfId="0" applyNumberFormat="1" applyFont="1" applyBorder="1" applyAlignment="1">
      <alignment horizontal="left" vertical="center" wrapText="1"/>
    </xf>
    <xf numFmtId="0" fontId="18" fillId="34" borderId="11" xfId="0" applyNumberFormat="1" applyFont="1" applyFill="1" applyBorder="1" applyAlignment="1">
      <alignment horizontal="left" vertical="top" wrapText="1"/>
    </xf>
    <xf numFmtId="0" fontId="19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172" fontId="19" fillId="34" borderId="11" xfId="0" applyNumberFormat="1" applyFont="1" applyFill="1" applyBorder="1" applyAlignment="1">
      <alignment horizontal="right" vertical="center" wrapText="1"/>
    </xf>
    <xf numFmtId="0" fontId="20" fillId="35" borderId="11" xfId="0" applyFont="1" applyFill="1" applyBorder="1" applyAlignment="1">
      <alignment horizontal="right" vertical="center" wrapText="1"/>
    </xf>
    <xf numFmtId="0" fontId="22" fillId="35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172" fontId="20" fillId="35" borderId="11" xfId="0" applyNumberFormat="1" applyFont="1" applyFill="1" applyBorder="1" applyAlignment="1">
      <alignment horizontal="right" vertical="center" wrapText="1"/>
    </xf>
    <xf numFmtId="0" fontId="22" fillId="36" borderId="11" xfId="0" applyFont="1" applyFill="1" applyBorder="1" applyAlignment="1">
      <alignment horizontal="right" vertical="center" wrapText="1"/>
    </xf>
    <xf numFmtId="0" fontId="20" fillId="36" borderId="11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172" fontId="20" fillId="36" borderId="11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7" fillId="0" borderId="11" xfId="0" applyFont="1" applyBorder="1" applyAlignment="1">
      <alignment wrapText="1"/>
    </xf>
    <xf numFmtId="49" fontId="8" fillId="0" borderId="11" xfId="0" applyNumberFormat="1" applyFont="1" applyBorder="1" applyAlignment="1">
      <alignment horizontal="center" vertical="center" wrapText="1"/>
    </xf>
    <xf numFmtId="172" fontId="8" fillId="0" borderId="11" xfId="0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4" fillId="0" borderId="11" xfId="0" applyNumberFormat="1" applyFont="1" applyBorder="1" applyAlignment="1">
      <alignment vertical="top" wrapText="1"/>
    </xf>
    <xf numFmtId="172" fontId="4" fillId="33" borderId="11" xfId="0" applyNumberFormat="1" applyFont="1" applyFill="1" applyBorder="1" applyAlignment="1">
      <alignment horizontal="right" vertical="center" wrapText="1"/>
    </xf>
    <xf numFmtId="172" fontId="8" fillId="33" borderId="11" xfId="0" applyNumberFormat="1" applyFont="1" applyFill="1" applyBorder="1" applyAlignment="1">
      <alignment horizontal="right" vertical="center" wrapText="1"/>
    </xf>
    <xf numFmtId="0" fontId="10" fillId="33" borderId="11" xfId="0" applyFont="1" applyFill="1" applyBorder="1" applyAlignment="1">
      <alignment wrapText="1"/>
    </xf>
    <xf numFmtId="49" fontId="9" fillId="0" borderId="11" xfId="0" applyNumberFormat="1" applyFont="1" applyBorder="1" applyAlignment="1">
      <alignment horizontal="center" vertical="center" wrapText="1"/>
    </xf>
    <xf numFmtId="172" fontId="9" fillId="33" borderId="11" xfId="0" applyNumberFormat="1" applyFont="1" applyFill="1" applyBorder="1" applyAlignment="1">
      <alignment horizontal="right" vertical="center" wrapText="1"/>
    </xf>
    <xf numFmtId="0" fontId="9" fillId="0" borderId="11" xfId="0" applyFont="1" applyBorder="1" applyAlignment="1">
      <alignment vertical="top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9" fontId="5" fillId="36" borderId="11" xfId="0" applyNumberFormat="1" applyFont="1" applyFill="1" applyBorder="1" applyAlignment="1">
      <alignment horizontal="center" vertical="center" wrapText="1"/>
    </xf>
    <xf numFmtId="49" fontId="8" fillId="36" borderId="11" xfId="0" applyNumberFormat="1" applyFont="1" applyFill="1" applyBorder="1" applyAlignment="1">
      <alignment horizontal="center" vertical="center" wrapText="1"/>
    </xf>
    <xf numFmtId="172" fontId="5" fillId="36" borderId="11" xfId="0" applyNumberFormat="1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wrapText="1"/>
    </xf>
    <xf numFmtId="49" fontId="4" fillId="35" borderId="11" xfId="0" applyNumberFormat="1" applyFont="1" applyFill="1" applyBorder="1" applyAlignment="1">
      <alignment horizontal="center" vertical="center" wrapText="1"/>
    </xf>
    <xf numFmtId="49" fontId="8" fillId="35" borderId="11" xfId="0" applyNumberFormat="1" applyFont="1" applyFill="1" applyBorder="1" applyAlignment="1">
      <alignment horizontal="center" vertical="center" wrapText="1"/>
    </xf>
    <xf numFmtId="172" fontId="4" fillId="35" borderId="11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Border="1" applyAlignment="1">
      <alignment vertical="top" wrapText="1"/>
    </xf>
    <xf numFmtId="0" fontId="8" fillId="33" borderId="0" xfId="0" applyFont="1" applyFill="1" applyAlignment="1">
      <alignment wrapText="1"/>
    </xf>
    <xf numFmtId="0" fontId="23" fillId="0" borderId="0" xfId="0" applyFont="1" applyAlignment="1">
      <alignment wrapText="1"/>
    </xf>
    <xf numFmtId="172" fontId="4" fillId="33" borderId="11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18" fillId="34" borderId="13" xfId="0" applyFont="1" applyFill="1" applyBorder="1" applyAlignment="1">
      <alignment wrapText="1"/>
    </xf>
    <xf numFmtId="0" fontId="10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49" fontId="8" fillId="0" borderId="12" xfId="0" applyNumberFormat="1" applyFont="1" applyBorder="1" applyAlignment="1">
      <alignment horizontal="center" vertical="center" wrapText="1"/>
    </xf>
    <xf numFmtId="172" fontId="8" fillId="33" borderId="12" xfId="0" applyNumberFormat="1" applyFont="1" applyFill="1" applyBorder="1" applyAlignment="1">
      <alignment horizontal="right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23" fillId="34" borderId="13" xfId="0" applyNumberFormat="1" applyFont="1" applyFill="1" applyBorder="1" applyAlignment="1">
      <alignment horizontal="center" vertical="center" wrapText="1"/>
    </xf>
    <xf numFmtId="172" fontId="3" fillId="34" borderId="13" xfId="0" applyNumberFormat="1" applyFont="1" applyFill="1" applyBorder="1" applyAlignment="1">
      <alignment horizontal="right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172" fontId="8" fillId="33" borderId="14" xfId="0" applyNumberFormat="1" applyFont="1" applyFill="1" applyBorder="1" applyAlignment="1">
      <alignment horizontal="right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172" fontId="4" fillId="33" borderId="14" xfId="0" applyNumberFormat="1" applyFont="1" applyFill="1" applyBorder="1" applyAlignment="1">
      <alignment horizontal="right" vertical="center" wrapText="1"/>
    </xf>
    <xf numFmtId="172" fontId="4" fillId="0" borderId="11" xfId="0" applyNumberFormat="1" applyFont="1" applyBorder="1" applyAlignment="1">
      <alignment horizontal="right" vertical="center" wrapText="1"/>
    </xf>
    <xf numFmtId="0" fontId="4" fillId="37" borderId="14" xfId="0" applyNumberFormat="1" applyFont="1" applyFill="1" applyBorder="1" applyAlignment="1">
      <alignment vertical="top" wrapText="1"/>
    </xf>
    <xf numFmtId="49" fontId="4" fillId="37" borderId="14" xfId="0" applyNumberFormat="1" applyFont="1" applyFill="1" applyBorder="1" applyAlignment="1">
      <alignment horizontal="center" vertical="center" wrapText="1"/>
    </xf>
    <xf numFmtId="49" fontId="8" fillId="37" borderId="14" xfId="0" applyNumberFormat="1" applyFont="1" applyFill="1" applyBorder="1" applyAlignment="1">
      <alignment horizontal="center" vertical="center" wrapText="1"/>
    </xf>
    <xf numFmtId="172" fontId="8" fillId="0" borderId="14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vertical="top" wrapText="1"/>
    </xf>
    <xf numFmtId="49" fontId="4" fillId="0" borderId="14" xfId="0" applyNumberFormat="1" applyFont="1" applyBorder="1" applyAlignment="1">
      <alignment horizontal="center" vertical="center" wrapText="1"/>
    </xf>
    <xf numFmtId="172" fontId="4" fillId="33" borderId="14" xfId="0" applyNumberFormat="1" applyFont="1" applyFill="1" applyBorder="1" applyAlignment="1">
      <alignment horizontal="right" vertical="center" wrapText="1"/>
    </xf>
    <xf numFmtId="172" fontId="4" fillId="37" borderId="14" xfId="0" applyNumberFormat="1" applyFont="1" applyFill="1" applyBorder="1" applyAlignment="1">
      <alignment horizontal="left" vertical="center"/>
    </xf>
    <xf numFmtId="172" fontId="5" fillId="36" borderId="11" xfId="0" applyNumberFormat="1" applyFont="1" applyFill="1" applyBorder="1" applyAlignment="1">
      <alignment horizontal="left" vertical="center" wrapText="1"/>
    </xf>
    <xf numFmtId="172" fontId="8" fillId="33" borderId="11" xfId="0" applyNumberFormat="1" applyFont="1" applyFill="1" applyBorder="1" applyAlignment="1">
      <alignment horizontal="left" vertical="center" wrapText="1"/>
    </xf>
    <xf numFmtId="0" fontId="22" fillId="36" borderId="12" xfId="0" applyFont="1" applyFill="1" applyBorder="1" applyAlignment="1">
      <alignment horizontal="right" vertical="center" wrapText="1"/>
    </xf>
    <xf numFmtId="49" fontId="5" fillId="36" borderId="12" xfId="0" applyNumberFormat="1" applyFont="1" applyFill="1" applyBorder="1" applyAlignment="1">
      <alignment horizontal="center" vertical="center" wrapText="1"/>
    </xf>
    <xf numFmtId="49" fontId="8" fillId="36" borderId="12" xfId="0" applyNumberFormat="1" applyFont="1" applyFill="1" applyBorder="1" applyAlignment="1">
      <alignment horizontal="center" vertical="center" wrapText="1"/>
    </xf>
    <xf numFmtId="172" fontId="5" fillId="36" borderId="12" xfId="0" applyNumberFormat="1" applyFont="1" applyFill="1" applyBorder="1" applyAlignment="1">
      <alignment horizontal="left" vertical="center" wrapText="1"/>
    </xf>
    <xf numFmtId="172" fontId="8" fillId="33" borderId="14" xfId="0" applyNumberFormat="1" applyFont="1" applyFill="1" applyBorder="1" applyAlignment="1">
      <alignment horizontal="left" vertical="center" wrapText="1"/>
    </xf>
    <xf numFmtId="49" fontId="5" fillId="37" borderId="14" xfId="0" applyNumberFormat="1" applyFont="1" applyFill="1" applyBorder="1" applyAlignment="1">
      <alignment horizontal="center" vertical="center" wrapText="1"/>
    </xf>
    <xf numFmtId="172" fontId="5" fillId="37" borderId="14" xfId="0" applyNumberFormat="1" applyFont="1" applyFill="1" applyBorder="1" applyAlignment="1">
      <alignment horizontal="right" vertical="center"/>
    </xf>
    <xf numFmtId="172" fontId="4" fillId="37" borderId="14" xfId="0" applyNumberFormat="1" applyFont="1" applyFill="1" applyBorder="1" applyAlignment="1">
      <alignment horizontal="right" vertical="center"/>
    </xf>
    <xf numFmtId="172" fontId="8" fillId="37" borderId="14" xfId="0" applyNumberFormat="1" applyFont="1" applyFill="1" applyBorder="1" applyAlignment="1">
      <alignment horizontal="right" vertical="center"/>
    </xf>
    <xf numFmtId="0" fontId="22" fillId="36" borderId="14" xfId="0" applyFont="1" applyFill="1" applyBorder="1" applyAlignment="1">
      <alignment horizontal="right" vertical="center" wrapText="1"/>
    </xf>
    <xf numFmtId="49" fontId="5" fillId="36" borderId="14" xfId="0" applyNumberFormat="1" applyFont="1" applyFill="1" applyBorder="1" applyAlignment="1">
      <alignment horizontal="center" vertical="center" wrapText="1"/>
    </xf>
    <xf numFmtId="49" fontId="8" fillId="36" borderId="14" xfId="0" applyNumberFormat="1" applyFont="1" applyFill="1" applyBorder="1" applyAlignment="1">
      <alignment horizontal="center" vertical="center" wrapText="1"/>
    </xf>
    <xf numFmtId="172" fontId="5" fillId="36" borderId="14" xfId="0" applyNumberFormat="1" applyFont="1" applyFill="1" applyBorder="1" applyAlignment="1">
      <alignment horizontal="left" vertical="center" wrapText="1"/>
    </xf>
    <xf numFmtId="0" fontId="9" fillId="0" borderId="15" xfId="0" applyFont="1" applyBorder="1" applyAlignment="1">
      <alignment vertical="top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172" fontId="8" fillId="33" borderId="13" xfId="0" applyNumberFormat="1" applyFont="1" applyFill="1" applyBorder="1" applyAlignment="1">
      <alignment horizontal="left" vertical="center" wrapText="1"/>
    </xf>
    <xf numFmtId="172" fontId="4" fillId="33" borderId="14" xfId="0" applyNumberFormat="1" applyFont="1" applyFill="1" applyBorder="1" applyAlignment="1">
      <alignment horizontal="left" vertical="center"/>
    </xf>
    <xf numFmtId="172" fontId="8" fillId="33" borderId="14" xfId="0" applyNumberFormat="1" applyFont="1" applyFill="1" applyBorder="1" applyAlignment="1">
      <alignment horizontal="left" vertical="center"/>
    </xf>
    <xf numFmtId="172" fontId="3" fillId="33" borderId="14" xfId="0" applyNumberFormat="1" applyFont="1" applyFill="1" applyBorder="1" applyAlignment="1">
      <alignment horizontal="right" wrapText="1"/>
    </xf>
    <xf numFmtId="0" fontId="9" fillId="0" borderId="16" xfId="0" applyFont="1" applyBorder="1" applyAlignment="1">
      <alignment vertical="top" wrapText="1"/>
    </xf>
    <xf numFmtId="0" fontId="7" fillId="0" borderId="16" xfId="0" applyFont="1" applyBorder="1" applyAlignment="1">
      <alignment wrapText="1"/>
    </xf>
    <xf numFmtId="172" fontId="8" fillId="33" borderId="17" xfId="0" applyNumberFormat="1" applyFont="1" applyFill="1" applyBorder="1" applyAlignment="1">
      <alignment horizontal="righ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22" fillId="36" borderId="13" xfId="0" applyFont="1" applyFill="1" applyBorder="1" applyAlignment="1">
      <alignment horizontal="right" vertical="center" wrapText="1"/>
    </xf>
    <xf numFmtId="49" fontId="5" fillId="36" borderId="13" xfId="0" applyNumberFormat="1" applyFont="1" applyFill="1" applyBorder="1" applyAlignment="1">
      <alignment horizontal="center" vertical="center" wrapText="1"/>
    </xf>
    <xf numFmtId="49" fontId="8" fillId="36" borderId="13" xfId="0" applyNumberFormat="1" applyFont="1" applyFill="1" applyBorder="1" applyAlignment="1">
      <alignment horizontal="center" vertical="center" wrapText="1"/>
    </xf>
    <xf numFmtId="172" fontId="4" fillId="33" borderId="17" xfId="0" applyNumberFormat="1" applyFont="1" applyFill="1" applyBorder="1" applyAlignment="1">
      <alignment horizontal="right" vertical="center" wrapText="1"/>
    </xf>
    <xf numFmtId="49" fontId="4" fillId="0" borderId="12" xfId="0" applyNumberFormat="1" applyFont="1" applyBorder="1" applyAlignment="1">
      <alignment vertical="top" wrapText="1"/>
    </xf>
    <xf numFmtId="172" fontId="4" fillId="33" borderId="12" xfId="0" applyNumberFormat="1" applyFont="1" applyFill="1" applyBorder="1" applyAlignment="1">
      <alignment horizontal="right" vertical="center" wrapText="1"/>
    </xf>
    <xf numFmtId="0" fontId="4" fillId="0" borderId="18" xfId="0" applyNumberFormat="1" applyFont="1" applyBorder="1" applyAlignment="1">
      <alignment vertical="top" wrapText="1"/>
    </xf>
    <xf numFmtId="49" fontId="4" fillId="0" borderId="18" xfId="0" applyNumberFormat="1" applyFont="1" applyBorder="1" applyAlignment="1">
      <alignment horizontal="center" vertical="center" wrapText="1"/>
    </xf>
    <xf numFmtId="172" fontId="4" fillId="33" borderId="13" xfId="0" applyNumberFormat="1" applyFont="1" applyFill="1" applyBorder="1" applyAlignment="1">
      <alignment horizontal="right" vertical="center" wrapText="1"/>
    </xf>
    <xf numFmtId="0" fontId="4" fillId="33" borderId="14" xfId="0" applyNumberFormat="1" applyFont="1" applyFill="1" applyBorder="1" applyAlignment="1" applyProtection="1">
      <alignment vertical="top" wrapText="1"/>
      <protection locked="0"/>
    </xf>
    <xf numFmtId="49" fontId="8" fillId="33" borderId="14" xfId="0" applyNumberFormat="1" applyFont="1" applyFill="1" applyBorder="1" applyAlignment="1">
      <alignment vertical="top" wrapText="1"/>
    </xf>
    <xf numFmtId="172" fontId="5" fillId="36" borderId="14" xfId="0" applyNumberFormat="1" applyFont="1" applyFill="1" applyBorder="1" applyAlignment="1">
      <alignment horizontal="right" vertical="center" wrapText="1"/>
    </xf>
    <xf numFmtId="172" fontId="4" fillId="0" borderId="14" xfId="0" applyNumberFormat="1" applyFont="1" applyBorder="1" applyAlignment="1">
      <alignment horizontal="right" vertical="center"/>
    </xf>
    <xf numFmtId="49" fontId="75" fillId="0" borderId="10" xfId="0" applyNumberFormat="1" applyFont="1" applyBorder="1" applyAlignment="1">
      <alignment horizontal="center" vertical="center" wrapText="1"/>
    </xf>
    <xf numFmtId="49" fontId="76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78" fontId="0" fillId="0" borderId="0" xfId="0" applyNumberFormat="1" applyFont="1" applyAlignment="1">
      <alignment horizontal="right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/>
    </xf>
    <xf numFmtId="0" fontId="16" fillId="34" borderId="10" xfId="0" applyFont="1" applyFill="1" applyBorder="1" applyAlignment="1">
      <alignment vertical="center" wrapText="1"/>
    </xf>
    <xf numFmtId="0" fontId="16" fillId="34" borderId="10" xfId="0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49" fontId="16" fillId="34" borderId="10" xfId="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left" vertical="top" wrapText="1"/>
    </xf>
    <xf numFmtId="0" fontId="12" fillId="35" borderId="10" xfId="0" applyFont="1" applyFill="1" applyBorder="1" applyAlignment="1">
      <alignment horizontal="center" vertical="center" wrapText="1"/>
    </xf>
    <xf numFmtId="49" fontId="12" fillId="35" borderId="10" xfId="0" applyNumberFormat="1" applyFont="1" applyFill="1" applyBorder="1" applyAlignment="1">
      <alignment horizontal="center" vertical="center"/>
    </xf>
    <xf numFmtId="49" fontId="12" fillId="35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9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9" fillId="0" borderId="10" xfId="0" applyFont="1" applyBorder="1" applyAlignment="1">
      <alignment horizontal="left" vertical="top" wrapText="1"/>
    </xf>
    <xf numFmtId="49" fontId="12" fillId="35" borderId="10" xfId="0" applyNumberFormat="1" applyFont="1" applyFill="1" applyBorder="1" applyAlignment="1">
      <alignment vertical="top" wrapText="1"/>
    </xf>
    <xf numFmtId="0" fontId="26" fillId="33" borderId="0" xfId="0" applyFont="1" applyFill="1" applyAlignment="1">
      <alignment/>
    </xf>
    <xf numFmtId="49" fontId="16" fillId="34" borderId="10" xfId="0" applyNumberFormat="1" applyFont="1" applyFill="1" applyBorder="1" applyAlignment="1">
      <alignment vertical="top" wrapText="1"/>
    </xf>
    <xf numFmtId="49" fontId="0" fillId="34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9" fillId="37" borderId="14" xfId="0" applyNumberFormat="1" applyFont="1" applyFill="1" applyBorder="1" applyAlignment="1">
      <alignment vertical="top" wrapText="1"/>
    </xf>
    <xf numFmtId="49" fontId="9" fillId="37" borderId="10" xfId="0" applyNumberFormat="1" applyFont="1" applyFill="1" applyBorder="1" applyAlignment="1">
      <alignment horizontal="center" vertical="center" wrapText="1"/>
    </xf>
    <xf numFmtId="49" fontId="26" fillId="37" borderId="10" xfId="0" applyNumberFormat="1" applyFont="1" applyFill="1" applyBorder="1" applyAlignment="1">
      <alignment horizontal="center" vertical="center" wrapText="1"/>
    </xf>
    <xf numFmtId="0" fontId="9" fillId="37" borderId="10" xfId="0" applyNumberFormat="1" applyFont="1" applyFill="1" applyBorder="1" applyAlignment="1">
      <alignment vertical="top" wrapText="1"/>
    </xf>
    <xf numFmtId="0" fontId="12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49" fontId="9" fillId="37" borderId="10" xfId="0" applyNumberFormat="1" applyFont="1" applyFill="1" applyBorder="1" applyAlignment="1">
      <alignment horizontal="center" vertical="center"/>
    </xf>
    <xf numFmtId="49" fontId="12" fillId="37" borderId="10" xfId="0" applyNumberFormat="1" applyFont="1" applyFill="1" applyBorder="1" applyAlignment="1">
      <alignment horizontal="center" vertical="center" wrapText="1"/>
    </xf>
    <xf numFmtId="49" fontId="26" fillId="37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center" vertical="center" wrapText="1"/>
    </xf>
    <xf numFmtId="172" fontId="16" fillId="34" borderId="10" xfId="0" applyNumberFormat="1" applyFont="1" applyFill="1" applyBorder="1" applyAlignment="1">
      <alignment horizontal="right" vertical="center"/>
    </xf>
    <xf numFmtId="49" fontId="9" fillId="0" borderId="10" xfId="0" applyNumberFormat="1" applyFont="1" applyBorder="1" applyAlignment="1">
      <alignment horizontal="center" vertical="center" wrapText="1"/>
    </xf>
    <xf numFmtId="172" fontId="9" fillId="33" borderId="10" xfId="0" applyNumberFormat="1" applyFont="1" applyFill="1" applyBorder="1" applyAlignment="1">
      <alignment horizontal="left" vertical="center" wrapText="1"/>
    </xf>
    <xf numFmtId="172" fontId="9" fillId="33" borderId="10" xfId="0" applyNumberFormat="1" applyFont="1" applyFill="1" applyBorder="1" applyAlignment="1">
      <alignment horizontal="left" vertical="center"/>
    </xf>
    <xf numFmtId="49" fontId="26" fillId="0" borderId="10" xfId="0" applyNumberFormat="1" applyFont="1" applyBorder="1" applyAlignment="1">
      <alignment horizontal="center" vertical="center" wrapText="1"/>
    </xf>
    <xf numFmtId="0" fontId="9" fillId="33" borderId="10" xfId="0" applyNumberFormat="1" applyFont="1" applyFill="1" applyBorder="1" applyAlignment="1" applyProtection="1">
      <alignment vertical="top" wrapText="1"/>
      <protection locked="0"/>
    </xf>
    <xf numFmtId="49" fontId="9" fillId="33" borderId="10" xfId="0" applyNumberFormat="1" applyFont="1" applyFill="1" applyBorder="1" applyAlignment="1">
      <alignment horizontal="center" vertical="center"/>
    </xf>
    <xf numFmtId="49" fontId="26" fillId="33" borderId="10" xfId="0" applyNumberFormat="1" applyFont="1" applyFill="1" applyBorder="1" applyAlignment="1">
      <alignment vertical="top" wrapText="1"/>
    </xf>
    <xf numFmtId="49" fontId="26" fillId="33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vertical="top" wrapText="1"/>
    </xf>
    <xf numFmtId="49" fontId="9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75" fillId="0" borderId="10" xfId="0" applyFont="1" applyBorder="1" applyAlignment="1">
      <alignment vertical="top" wrapText="1"/>
    </xf>
    <xf numFmtId="172" fontId="75" fillId="33" borderId="11" xfId="0" applyNumberFormat="1" applyFont="1" applyFill="1" applyBorder="1" applyAlignment="1">
      <alignment horizontal="right" vertical="center" wrapText="1"/>
    </xf>
    <xf numFmtId="0" fontId="77" fillId="0" borderId="10" xfId="0" applyFont="1" applyBorder="1" applyAlignment="1">
      <alignment/>
    </xf>
    <xf numFmtId="172" fontId="76" fillId="33" borderId="11" xfId="0" applyNumberFormat="1" applyFont="1" applyFill="1" applyBorder="1" applyAlignment="1">
      <alignment horizontal="right" vertical="center" wrapText="1"/>
    </xf>
    <xf numFmtId="172" fontId="8" fillId="0" borderId="11" xfId="0" applyNumberFormat="1" applyFont="1" applyBorder="1" applyAlignment="1">
      <alignment horizontal="right" vertical="center" wrapText="1"/>
    </xf>
    <xf numFmtId="0" fontId="78" fillId="0" borderId="0" xfId="0" applyFont="1" applyAlignment="1">
      <alignment/>
    </xf>
    <xf numFmtId="0" fontId="79" fillId="0" borderId="0" xfId="0" applyFont="1" applyAlignment="1">
      <alignment horizontal="right" vertical="top" wrapText="1"/>
    </xf>
    <xf numFmtId="170" fontId="80" fillId="0" borderId="0" xfId="42" applyFont="1" applyFill="1" applyBorder="1" applyAlignment="1" applyProtection="1">
      <alignment horizontal="center"/>
      <protection/>
    </xf>
    <xf numFmtId="0" fontId="81" fillId="0" borderId="0" xfId="0" applyFont="1" applyAlignment="1">
      <alignment horizontal="right"/>
    </xf>
    <xf numFmtId="0" fontId="82" fillId="0" borderId="10" xfId="0" applyFont="1" applyBorder="1" applyAlignment="1">
      <alignment horizontal="center" vertical="center" wrapText="1"/>
    </xf>
    <xf numFmtId="49" fontId="82" fillId="0" borderId="10" xfId="0" applyNumberFormat="1" applyFont="1" applyBorder="1" applyAlignment="1">
      <alignment horizontal="center" vertical="center"/>
    </xf>
    <xf numFmtId="0" fontId="83" fillId="0" borderId="10" xfId="0" applyFont="1" applyBorder="1" applyAlignment="1">
      <alignment horizontal="left" vertical="center" wrapText="1"/>
    </xf>
    <xf numFmtId="49" fontId="83" fillId="0" borderId="10" xfId="0" applyNumberFormat="1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 wrapText="1"/>
    </xf>
    <xf numFmtId="0" fontId="84" fillId="34" borderId="10" xfId="0" applyFont="1" applyFill="1" applyBorder="1" applyAlignment="1">
      <alignment vertical="center" wrapText="1"/>
    </xf>
    <xf numFmtId="49" fontId="84" fillId="34" borderId="10" xfId="0" applyNumberFormat="1" applyFont="1" applyFill="1" applyBorder="1" applyAlignment="1">
      <alignment horizontal="center" vertical="center"/>
    </xf>
    <xf numFmtId="49" fontId="78" fillId="34" borderId="10" xfId="0" applyNumberFormat="1" applyFont="1" applyFill="1" applyBorder="1" applyAlignment="1">
      <alignment horizontal="center" vertical="center"/>
    </xf>
    <xf numFmtId="49" fontId="84" fillId="34" borderId="10" xfId="0" applyNumberFormat="1" applyFont="1" applyFill="1" applyBorder="1" applyAlignment="1">
      <alignment horizontal="center" vertical="center" wrapText="1"/>
    </xf>
    <xf numFmtId="0" fontId="82" fillId="35" borderId="10" xfId="0" applyFont="1" applyFill="1" applyBorder="1" applyAlignment="1">
      <alignment horizontal="left" vertical="top" wrapText="1"/>
    </xf>
    <xf numFmtId="49" fontId="82" fillId="35" borderId="10" xfId="0" applyNumberFormat="1" applyFont="1" applyFill="1" applyBorder="1" applyAlignment="1">
      <alignment horizontal="center" vertical="center"/>
    </xf>
    <xf numFmtId="49" fontId="82" fillId="35" borderId="10" xfId="0" applyNumberFormat="1" applyFont="1" applyFill="1" applyBorder="1" applyAlignment="1">
      <alignment horizontal="center" vertical="center" wrapText="1"/>
    </xf>
    <xf numFmtId="0" fontId="85" fillId="0" borderId="0" xfId="0" applyFont="1" applyAlignment="1">
      <alignment horizontal="center"/>
    </xf>
    <xf numFmtId="0" fontId="81" fillId="0" borderId="10" xfId="0" applyNumberFormat="1" applyFont="1" applyBorder="1" applyAlignment="1">
      <alignment vertical="top" wrapText="1"/>
    </xf>
    <xf numFmtId="49" fontId="81" fillId="0" borderId="10" xfId="0" applyNumberFormat="1" applyFont="1" applyBorder="1" applyAlignment="1">
      <alignment horizontal="center" vertical="center"/>
    </xf>
    <xf numFmtId="49" fontId="81" fillId="0" borderId="10" xfId="0" applyNumberFormat="1" applyFont="1" applyBorder="1" applyAlignment="1">
      <alignment horizontal="center" vertical="center" wrapText="1"/>
    </xf>
    <xf numFmtId="0" fontId="81" fillId="0" borderId="0" xfId="0" applyFont="1" applyAlignment="1">
      <alignment/>
    </xf>
    <xf numFmtId="0" fontId="86" fillId="0" borderId="10" xfId="0" applyFont="1" applyBorder="1" applyAlignment="1">
      <alignment wrapText="1"/>
    </xf>
    <xf numFmtId="49" fontId="87" fillId="0" borderId="10" xfId="0" applyNumberFormat="1" applyFont="1" applyBorder="1" applyAlignment="1">
      <alignment horizontal="center" vertical="center"/>
    </xf>
    <xf numFmtId="49" fontId="87" fillId="0" borderId="10" xfId="0" applyNumberFormat="1" applyFont="1" applyBorder="1" applyAlignment="1">
      <alignment horizontal="center" vertical="center" wrapText="1"/>
    </xf>
    <xf numFmtId="0" fontId="87" fillId="0" borderId="0" xfId="0" applyFont="1" applyAlignment="1">
      <alignment/>
    </xf>
    <xf numFmtId="0" fontId="81" fillId="0" borderId="10" xfId="0" applyFont="1" applyBorder="1" applyAlignment="1">
      <alignment horizontal="left" vertical="top" wrapText="1"/>
    </xf>
    <xf numFmtId="0" fontId="86" fillId="0" borderId="10" xfId="0" applyFont="1" applyBorder="1" applyAlignment="1">
      <alignment/>
    </xf>
    <xf numFmtId="49" fontId="82" fillId="35" borderId="10" xfId="0" applyNumberFormat="1" applyFont="1" applyFill="1" applyBorder="1" applyAlignment="1">
      <alignment vertical="top" wrapText="1"/>
    </xf>
    <xf numFmtId="0" fontId="81" fillId="0" borderId="10" xfId="0" applyFont="1" applyBorder="1" applyAlignment="1">
      <alignment vertical="top" wrapText="1"/>
    </xf>
    <xf numFmtId="49" fontId="81" fillId="38" borderId="10" xfId="0" applyNumberFormat="1" applyFont="1" applyFill="1" applyBorder="1" applyAlignment="1">
      <alignment horizontal="center" vertical="center"/>
    </xf>
    <xf numFmtId="49" fontId="87" fillId="38" borderId="10" xfId="0" applyNumberFormat="1" applyFont="1" applyFill="1" applyBorder="1" applyAlignment="1">
      <alignment horizontal="center" vertical="center" wrapText="1"/>
    </xf>
    <xf numFmtId="0" fontId="78" fillId="33" borderId="0" xfId="0" applyFont="1" applyFill="1" applyAlignment="1">
      <alignment/>
    </xf>
    <xf numFmtId="0" fontId="88" fillId="33" borderId="10" xfId="0" applyFont="1" applyFill="1" applyBorder="1" applyAlignment="1">
      <alignment wrapText="1"/>
    </xf>
    <xf numFmtId="0" fontId="87" fillId="33" borderId="0" xfId="0" applyFont="1" applyFill="1" applyAlignment="1">
      <alignment/>
    </xf>
    <xf numFmtId="0" fontId="88" fillId="0" borderId="10" xfId="0" applyFont="1" applyBorder="1" applyAlignment="1">
      <alignment wrapText="1"/>
    </xf>
    <xf numFmtId="49" fontId="81" fillId="0" borderId="10" xfId="0" applyNumberFormat="1" applyFont="1" applyBorder="1" applyAlignment="1">
      <alignment horizontal="center" vertical="center"/>
    </xf>
    <xf numFmtId="49" fontId="81" fillId="0" borderId="10" xfId="0" applyNumberFormat="1" applyFont="1" applyBorder="1" applyAlignment="1">
      <alignment horizontal="center" vertical="center" wrapText="1"/>
    </xf>
    <xf numFmtId="49" fontId="84" fillId="34" borderId="10" xfId="0" applyNumberFormat="1" applyFont="1" applyFill="1" applyBorder="1" applyAlignment="1">
      <alignment vertical="top" wrapText="1"/>
    </xf>
    <xf numFmtId="49" fontId="78" fillId="34" borderId="10" xfId="0" applyNumberFormat="1" applyFont="1" applyFill="1" applyBorder="1" applyAlignment="1">
      <alignment horizontal="center" vertical="center" wrapText="1"/>
    </xf>
    <xf numFmtId="0" fontId="81" fillId="33" borderId="10" xfId="0" applyFont="1" applyFill="1" applyBorder="1" applyAlignment="1">
      <alignment horizontal="left" vertical="top" wrapText="1"/>
    </xf>
    <xf numFmtId="0" fontId="89" fillId="34" borderId="10" xfId="0" applyFont="1" applyFill="1" applyBorder="1" applyAlignment="1">
      <alignment wrapText="1"/>
    </xf>
    <xf numFmtId="0" fontId="81" fillId="37" borderId="10" xfId="0" applyNumberFormat="1" applyFont="1" applyFill="1" applyBorder="1" applyAlignment="1">
      <alignment vertical="top" wrapText="1"/>
    </xf>
    <xf numFmtId="49" fontId="81" fillId="37" borderId="10" xfId="0" applyNumberFormat="1" applyFont="1" applyFill="1" applyBorder="1" applyAlignment="1">
      <alignment horizontal="center" vertical="center" wrapText="1"/>
    </xf>
    <xf numFmtId="49" fontId="87" fillId="37" borderId="10" xfId="0" applyNumberFormat="1" applyFont="1" applyFill="1" applyBorder="1" applyAlignment="1">
      <alignment horizontal="center" vertical="center" wrapText="1"/>
    </xf>
    <xf numFmtId="0" fontId="82" fillId="0" borderId="0" xfId="0" applyFont="1" applyAlignment="1">
      <alignment/>
    </xf>
    <xf numFmtId="49" fontId="81" fillId="37" borderId="10" xfId="0" applyNumberFormat="1" applyFont="1" applyFill="1" applyBorder="1" applyAlignment="1">
      <alignment horizontal="center" vertical="center"/>
    </xf>
    <xf numFmtId="49" fontId="82" fillId="37" borderId="10" xfId="0" applyNumberFormat="1" applyFont="1" applyFill="1" applyBorder="1" applyAlignment="1">
      <alignment horizontal="center" vertical="center" wrapText="1"/>
    </xf>
    <xf numFmtId="49" fontId="87" fillId="37" borderId="10" xfId="0" applyNumberFormat="1" applyFont="1" applyFill="1" applyBorder="1" applyAlignment="1">
      <alignment horizontal="center" vertical="center"/>
    </xf>
    <xf numFmtId="49" fontId="81" fillId="33" borderId="10" xfId="0" applyNumberFormat="1" applyFont="1" applyFill="1" applyBorder="1" applyAlignment="1">
      <alignment horizontal="center" vertical="center" wrapText="1"/>
    </xf>
    <xf numFmtId="49" fontId="87" fillId="33" borderId="10" xfId="0" applyNumberFormat="1" applyFont="1" applyFill="1" applyBorder="1" applyAlignment="1">
      <alignment horizontal="center" vertical="center" wrapText="1"/>
    </xf>
    <xf numFmtId="0" fontId="82" fillId="35" borderId="10" xfId="0" applyFont="1" applyFill="1" applyBorder="1" applyAlignment="1">
      <alignment horizontal="left" wrapText="1"/>
    </xf>
    <xf numFmtId="0" fontId="81" fillId="0" borderId="16" xfId="0" applyFont="1" applyBorder="1" applyAlignment="1">
      <alignment vertical="top" wrapText="1"/>
    </xf>
    <xf numFmtId="0" fontId="86" fillId="0" borderId="16" xfId="0" applyFont="1" applyBorder="1" applyAlignment="1">
      <alignment wrapText="1"/>
    </xf>
    <xf numFmtId="49" fontId="87" fillId="0" borderId="10" xfId="0" applyNumberFormat="1" applyFont="1" applyBorder="1" applyAlignment="1">
      <alignment horizontal="center" vertical="center" wrapText="1"/>
    </xf>
    <xf numFmtId="0" fontId="81" fillId="33" borderId="10" xfId="0" applyNumberFormat="1" applyFont="1" applyFill="1" applyBorder="1" applyAlignment="1" applyProtection="1">
      <alignment vertical="top" wrapText="1"/>
      <protection locked="0"/>
    </xf>
    <xf numFmtId="49" fontId="81" fillId="33" borderId="10" xfId="0" applyNumberFormat="1" applyFont="1" applyFill="1" applyBorder="1" applyAlignment="1">
      <alignment horizontal="center" vertical="center"/>
    </xf>
    <xf numFmtId="49" fontId="87" fillId="33" borderId="10" xfId="0" applyNumberFormat="1" applyFont="1" applyFill="1" applyBorder="1" applyAlignment="1">
      <alignment vertical="top" wrapText="1"/>
    </xf>
    <xf numFmtId="49" fontId="87" fillId="33" borderId="10" xfId="0" applyNumberFormat="1" applyFont="1" applyFill="1" applyBorder="1" applyAlignment="1">
      <alignment horizontal="center" vertical="center"/>
    </xf>
    <xf numFmtId="49" fontId="81" fillId="0" borderId="10" xfId="0" applyNumberFormat="1" applyFont="1" applyBorder="1" applyAlignment="1">
      <alignment vertical="top" wrapText="1"/>
    </xf>
    <xf numFmtId="49" fontId="87" fillId="0" borderId="10" xfId="0" applyNumberFormat="1" applyFont="1" applyBorder="1" applyAlignment="1">
      <alignment horizontal="center" vertical="center"/>
    </xf>
    <xf numFmtId="0" fontId="84" fillId="0" borderId="0" xfId="0" applyFont="1" applyAlignment="1">
      <alignment/>
    </xf>
    <xf numFmtId="0" fontId="90" fillId="35" borderId="10" xfId="0" applyFont="1" applyFill="1" applyBorder="1" applyAlignment="1">
      <alignment wrapText="1"/>
    </xf>
    <xf numFmtId="49" fontId="84" fillId="0" borderId="19" xfId="0" applyNumberFormat="1" applyFont="1" applyBorder="1" applyAlignment="1">
      <alignment vertical="center"/>
    </xf>
    <xf numFmtId="172" fontId="83" fillId="0" borderId="10" xfId="0" applyNumberFormat="1" applyFont="1" applyBorder="1" applyAlignment="1">
      <alignment horizontal="right" vertical="center" wrapText="1"/>
    </xf>
    <xf numFmtId="172" fontId="84" fillId="34" borderId="10" xfId="0" applyNumberFormat="1" applyFont="1" applyFill="1" applyBorder="1" applyAlignment="1">
      <alignment horizontal="right" vertical="center"/>
    </xf>
    <xf numFmtId="172" fontId="82" fillId="35" borderId="10" xfId="0" applyNumberFormat="1" applyFont="1" applyFill="1" applyBorder="1" applyAlignment="1">
      <alignment horizontal="right" vertical="center"/>
    </xf>
    <xf numFmtId="172" fontId="81" fillId="0" borderId="10" xfId="0" applyNumberFormat="1" applyFont="1" applyBorder="1" applyAlignment="1">
      <alignment horizontal="right" vertical="center"/>
    </xf>
    <xf numFmtId="172" fontId="87" fillId="0" borderId="10" xfId="0" applyNumberFormat="1" applyFont="1" applyBorder="1" applyAlignment="1">
      <alignment horizontal="right" vertical="center"/>
    </xf>
    <xf numFmtId="172" fontId="81" fillId="38" borderId="10" xfId="0" applyNumberFormat="1" applyFont="1" applyFill="1" applyBorder="1" applyAlignment="1">
      <alignment horizontal="right" vertical="center"/>
    </xf>
    <xf numFmtId="172" fontId="87" fillId="39" borderId="10" xfId="0" applyNumberFormat="1" applyFont="1" applyFill="1" applyBorder="1" applyAlignment="1">
      <alignment horizontal="right" vertical="center"/>
    </xf>
    <xf numFmtId="172" fontId="81" fillId="37" borderId="10" xfId="0" applyNumberFormat="1" applyFont="1" applyFill="1" applyBorder="1" applyAlignment="1">
      <alignment horizontal="right" vertical="center"/>
    </xf>
    <xf numFmtId="172" fontId="87" fillId="0" borderId="10" xfId="0" applyNumberFormat="1" applyFont="1" applyBorder="1" applyAlignment="1">
      <alignment horizontal="right" vertical="center"/>
    </xf>
    <xf numFmtId="172" fontId="81" fillId="33" borderId="10" xfId="0" applyNumberFormat="1" applyFont="1" applyFill="1" applyBorder="1" applyAlignment="1">
      <alignment horizontal="right" vertical="center"/>
    </xf>
    <xf numFmtId="172" fontId="87" fillId="33" borderId="10" xfId="0" applyNumberFormat="1" applyFont="1" applyFill="1" applyBorder="1" applyAlignment="1">
      <alignment horizontal="right" vertical="center"/>
    </xf>
    <xf numFmtId="172" fontId="81" fillId="33" borderId="10" xfId="0" applyNumberFormat="1" applyFont="1" applyFill="1" applyBorder="1" applyAlignment="1">
      <alignment horizontal="right" vertical="center"/>
    </xf>
    <xf numFmtId="172" fontId="82" fillId="34" borderId="10" xfId="0" applyNumberFormat="1" applyFont="1" applyFill="1" applyBorder="1" applyAlignment="1">
      <alignment horizontal="right" vertical="center"/>
    </xf>
    <xf numFmtId="172" fontId="82" fillId="35" borderId="10" xfId="0" applyNumberFormat="1" applyFont="1" applyFill="1" applyBorder="1" applyAlignment="1">
      <alignment horizontal="left" vertical="center"/>
    </xf>
    <xf numFmtId="172" fontId="81" fillId="37" borderId="10" xfId="0" applyNumberFormat="1" applyFont="1" applyFill="1" applyBorder="1" applyAlignment="1">
      <alignment horizontal="left" vertical="center"/>
    </xf>
    <xf numFmtId="172" fontId="81" fillId="0" borderId="10" xfId="0" applyNumberFormat="1" applyFont="1" applyBorder="1" applyAlignment="1">
      <alignment horizontal="right" vertical="center"/>
    </xf>
    <xf numFmtId="172" fontId="87" fillId="37" borderId="10" xfId="0" applyNumberFormat="1" applyFont="1" applyFill="1" applyBorder="1" applyAlignment="1">
      <alignment horizontal="left" vertical="center"/>
    </xf>
    <xf numFmtId="172" fontId="87" fillId="37" borderId="10" xfId="0" applyNumberFormat="1" applyFont="1" applyFill="1" applyBorder="1" applyAlignment="1">
      <alignment horizontal="right" vertical="center"/>
    </xf>
    <xf numFmtId="172" fontId="81" fillId="33" borderId="10" xfId="0" applyNumberFormat="1" applyFont="1" applyFill="1" applyBorder="1" applyAlignment="1">
      <alignment horizontal="left" vertical="center" wrapText="1"/>
    </xf>
    <xf numFmtId="172" fontId="81" fillId="37" borderId="10" xfId="0" applyNumberFormat="1" applyFont="1" applyFill="1" applyBorder="1" applyAlignment="1">
      <alignment horizontal="right" vertical="center"/>
    </xf>
    <xf numFmtId="172" fontId="25" fillId="0" borderId="10" xfId="0" applyNumberFormat="1" applyFont="1" applyBorder="1" applyAlignment="1">
      <alignment horizontal="right" vertical="center" wrapText="1"/>
    </xf>
    <xf numFmtId="172" fontId="12" fillId="35" borderId="10" xfId="0" applyNumberFormat="1" applyFont="1" applyFill="1" applyBorder="1" applyAlignment="1">
      <alignment horizontal="right" vertical="center"/>
    </xf>
    <xf numFmtId="172" fontId="9" fillId="0" borderId="10" xfId="0" applyNumberFormat="1" applyFont="1" applyBorder="1" applyAlignment="1">
      <alignment horizontal="right" vertical="center"/>
    </xf>
    <xf numFmtId="172" fontId="26" fillId="0" borderId="10" xfId="0" applyNumberFormat="1" applyFont="1" applyBorder="1" applyAlignment="1">
      <alignment horizontal="right" vertical="center"/>
    </xf>
    <xf numFmtId="172" fontId="9" fillId="37" borderId="10" xfId="0" applyNumberFormat="1" applyFont="1" applyFill="1" applyBorder="1" applyAlignment="1">
      <alignment horizontal="right" vertical="center"/>
    </xf>
    <xf numFmtId="172" fontId="9" fillId="33" borderId="10" xfId="0" applyNumberFormat="1" applyFont="1" applyFill="1" applyBorder="1" applyAlignment="1">
      <alignment horizontal="right" vertical="center"/>
    </xf>
    <xf numFmtId="172" fontId="12" fillId="34" borderId="10" xfId="0" applyNumberFormat="1" applyFont="1" applyFill="1" applyBorder="1" applyAlignment="1">
      <alignment horizontal="right" vertical="center"/>
    </xf>
    <xf numFmtId="172" fontId="12" fillId="35" borderId="10" xfId="0" applyNumberFormat="1" applyFont="1" applyFill="1" applyBorder="1" applyAlignment="1">
      <alignment horizontal="left" vertical="center"/>
    </xf>
    <xf numFmtId="172" fontId="9" fillId="37" borderId="10" xfId="0" applyNumberFormat="1" applyFont="1" applyFill="1" applyBorder="1" applyAlignment="1">
      <alignment horizontal="left" vertical="center"/>
    </xf>
    <xf numFmtId="172" fontId="26" fillId="33" borderId="10" xfId="0" applyNumberFormat="1" applyFont="1" applyFill="1" applyBorder="1" applyAlignment="1">
      <alignment horizontal="right" vertical="center"/>
    </xf>
    <xf numFmtId="172" fontId="16" fillId="33" borderId="10" xfId="0" applyNumberFormat="1" applyFont="1" applyFill="1" applyBorder="1" applyAlignment="1">
      <alignment horizontal="right"/>
    </xf>
    <xf numFmtId="49" fontId="16" fillId="0" borderId="10" xfId="0" applyNumberFormat="1" applyFont="1" applyBorder="1" applyAlignment="1">
      <alignment horizontal="left" vertical="center"/>
    </xf>
    <xf numFmtId="0" fontId="91" fillId="0" borderId="0" xfId="0" applyFont="1" applyBorder="1" applyAlignment="1">
      <alignment horizontal="right" vertical="top" wrapText="1"/>
    </xf>
    <xf numFmtId="0" fontId="78" fillId="0" borderId="0" xfId="0" applyFont="1" applyAlignment="1">
      <alignment/>
    </xf>
    <xf numFmtId="172" fontId="84" fillId="33" borderId="20" xfId="0" applyNumberFormat="1" applyFont="1" applyFill="1" applyBorder="1" applyAlignment="1">
      <alignment horizontal="right"/>
    </xf>
    <xf numFmtId="0" fontId="8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 wrapText="1"/>
    </xf>
    <xf numFmtId="0" fontId="50" fillId="0" borderId="0" xfId="52" applyFont="1" applyBorder="1" applyAlignment="1">
      <alignment horizontal="right"/>
      <protection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52" applyFont="1" applyBorder="1" applyAlignment="1">
      <alignment horizontal="right"/>
      <protection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right"/>
    </xf>
    <xf numFmtId="172" fontId="50" fillId="0" borderId="0" xfId="0" applyNumberFormat="1" applyFont="1" applyAlignment="1">
      <alignment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right"/>
    </xf>
    <xf numFmtId="0" fontId="56" fillId="0" borderId="14" xfId="0" applyFont="1" applyBorder="1" applyAlignment="1">
      <alignment horizontal="center" vertical="center" wrapText="1"/>
    </xf>
    <xf numFmtId="49" fontId="56" fillId="0" borderId="14" xfId="0" applyNumberFormat="1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 wrapText="1"/>
    </xf>
    <xf numFmtId="186" fontId="57" fillId="0" borderId="14" xfId="0" applyNumberFormat="1" applyFont="1" applyBorder="1" applyAlignment="1">
      <alignment horizontal="center" vertical="center" wrapText="1"/>
    </xf>
    <xf numFmtId="172" fontId="57" fillId="0" borderId="14" xfId="0" applyNumberFormat="1" applyFont="1" applyBorder="1" applyAlignment="1">
      <alignment horizontal="center" vertical="center" wrapText="1"/>
    </xf>
    <xf numFmtId="172" fontId="15" fillId="0" borderId="15" xfId="0" applyNumberFormat="1" applyFont="1" applyBorder="1" applyAlignment="1">
      <alignment horizontal="right" vertical="center" wrapText="1"/>
    </xf>
    <xf numFmtId="187" fontId="15" fillId="0" borderId="15" xfId="0" applyNumberFormat="1" applyFont="1" applyBorder="1" applyAlignment="1">
      <alignment horizontal="right" vertical="center" wrapText="1"/>
    </xf>
    <xf numFmtId="0" fontId="50" fillId="0" borderId="0" xfId="0" applyFont="1" applyAlignment="1">
      <alignment/>
    </xf>
    <xf numFmtId="0" fontId="56" fillId="0" borderId="0" xfId="0" applyFont="1" applyAlignment="1">
      <alignment horizontal="right"/>
    </xf>
    <xf numFmtId="0" fontId="56" fillId="0" borderId="11" xfId="0" applyFont="1" applyBorder="1" applyAlignment="1">
      <alignment horizontal="center" vertical="center" wrapText="1"/>
    </xf>
    <xf numFmtId="186" fontId="2" fillId="0" borderId="14" xfId="0" applyNumberFormat="1" applyFont="1" applyBorder="1" applyAlignment="1">
      <alignment vertical="center"/>
    </xf>
    <xf numFmtId="187" fontId="2" fillId="0" borderId="14" xfId="0" applyNumberFormat="1" applyFont="1" applyBorder="1" applyAlignment="1">
      <alignment vertical="center"/>
    </xf>
    <xf numFmtId="172" fontId="26" fillId="37" borderId="10" xfId="0" applyNumberFormat="1" applyFont="1" applyFill="1" applyBorder="1" applyAlignment="1">
      <alignment horizontal="right" vertical="center"/>
    </xf>
    <xf numFmtId="172" fontId="26" fillId="37" borderId="10" xfId="0" applyNumberFormat="1" applyFont="1" applyFill="1" applyBorder="1" applyAlignment="1">
      <alignment horizontal="left" vertical="center"/>
    </xf>
    <xf numFmtId="172" fontId="0" fillId="0" borderId="10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64"/>
  <sheetViews>
    <sheetView zoomScalePageLayoutView="0" workbookViewId="0" topLeftCell="A1">
      <selection activeCell="M15" sqref="M15"/>
    </sheetView>
  </sheetViews>
  <sheetFormatPr defaultColWidth="9.00390625" defaultRowHeight="12.75"/>
  <cols>
    <col min="1" max="1" width="66.75390625" style="142" customWidth="1"/>
    <col min="2" max="2" width="6.75390625" style="142" customWidth="1"/>
    <col min="3" max="3" width="5.25390625" style="142" customWidth="1"/>
    <col min="4" max="4" width="6.625" style="142" customWidth="1"/>
    <col min="5" max="5" width="15.125" style="142" customWidth="1"/>
    <col min="6" max="6" width="8.00390625" style="143" customWidth="1"/>
    <col min="7" max="7" width="14.875" style="144" customWidth="1"/>
    <col min="8" max="8" width="15.875" style="142" customWidth="1"/>
    <col min="9" max="9" width="11.875" style="142" customWidth="1"/>
    <col min="10" max="10" width="15.00390625" style="142" customWidth="1"/>
    <col min="11" max="16384" width="9.125" style="142" customWidth="1"/>
  </cols>
  <sheetData>
    <row r="1" spans="1:10" s="307" customFormat="1" ht="15">
      <c r="A1" s="305" t="s">
        <v>259</v>
      </c>
      <c r="B1" s="306"/>
      <c r="C1" s="306"/>
      <c r="D1" s="306"/>
      <c r="E1" s="306"/>
      <c r="F1" s="306"/>
      <c r="G1" s="306"/>
      <c r="H1" s="306"/>
      <c r="I1" s="306"/>
      <c r="J1" s="306"/>
    </row>
    <row r="2" spans="1:10" s="307" customFormat="1" ht="15">
      <c r="A2" s="308" t="s">
        <v>260</v>
      </c>
      <c r="B2" s="306"/>
      <c r="C2" s="306"/>
      <c r="D2" s="306"/>
      <c r="E2" s="306"/>
      <c r="F2" s="306"/>
      <c r="G2" s="306"/>
      <c r="H2" s="306"/>
      <c r="I2" s="306"/>
      <c r="J2" s="306"/>
    </row>
    <row r="3" spans="1:10" s="307" customFormat="1" ht="15">
      <c r="A3" s="308" t="s">
        <v>261</v>
      </c>
      <c r="B3" s="306"/>
      <c r="C3" s="306"/>
      <c r="D3" s="306"/>
      <c r="E3" s="306"/>
      <c r="F3" s="306"/>
      <c r="G3" s="306"/>
      <c r="H3" s="306"/>
      <c r="I3" s="306"/>
      <c r="J3" s="306"/>
    </row>
    <row r="4" spans="1:10" s="307" customFormat="1" ht="15">
      <c r="A4" s="305" t="s">
        <v>265</v>
      </c>
      <c r="B4" s="306"/>
      <c r="C4" s="306"/>
      <c r="D4" s="306"/>
      <c r="E4" s="306"/>
      <c r="F4" s="306"/>
      <c r="G4" s="306"/>
      <c r="H4" s="306"/>
      <c r="I4" s="306"/>
      <c r="J4" s="306"/>
    </row>
    <row r="5" spans="6:44" s="309" customFormat="1" ht="15">
      <c r="F5" s="310"/>
      <c r="G5" s="311"/>
      <c r="H5" s="307"/>
      <c r="I5" s="307"/>
      <c r="J5" s="312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</row>
    <row r="6" spans="1:44" s="309" customFormat="1" ht="15.75">
      <c r="A6" s="313" t="s">
        <v>262</v>
      </c>
      <c r="B6" s="313"/>
      <c r="C6" s="313"/>
      <c r="D6" s="313"/>
      <c r="E6" s="313"/>
      <c r="F6" s="313"/>
      <c r="G6" s="313"/>
      <c r="H6" s="306"/>
      <c r="I6" s="306"/>
      <c r="J6" s="306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</row>
    <row r="7" spans="1:44" s="309" customFormat="1" ht="15.75">
      <c r="A7" s="313" t="s">
        <v>266</v>
      </c>
      <c r="B7" s="313"/>
      <c r="C7" s="313"/>
      <c r="D7" s="313"/>
      <c r="E7" s="313"/>
      <c r="F7" s="313"/>
      <c r="G7" s="313"/>
      <c r="H7" s="306"/>
      <c r="I7" s="306"/>
      <c r="J7" s="306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07"/>
    </row>
    <row r="8" spans="6:44" s="309" customFormat="1" ht="15">
      <c r="F8" s="310"/>
      <c r="G8" s="314" t="s">
        <v>1</v>
      </c>
      <c r="H8" s="307"/>
      <c r="I8" s="307"/>
      <c r="J8" s="312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307"/>
      <c r="AR8" s="307"/>
    </row>
    <row r="9" spans="1:44" s="309" customFormat="1" ht="69" customHeight="1">
      <c r="A9" s="315" t="s">
        <v>2</v>
      </c>
      <c r="B9" s="315" t="s">
        <v>3</v>
      </c>
      <c r="C9" s="316" t="s">
        <v>4</v>
      </c>
      <c r="D9" s="316" t="s">
        <v>5</v>
      </c>
      <c r="E9" s="315" t="s">
        <v>6</v>
      </c>
      <c r="F9" s="315" t="s">
        <v>7</v>
      </c>
      <c r="G9" s="317" t="s">
        <v>267</v>
      </c>
      <c r="H9" s="317" t="s">
        <v>268</v>
      </c>
      <c r="I9" s="318" t="s">
        <v>263</v>
      </c>
      <c r="J9" s="319" t="s">
        <v>264</v>
      </c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307"/>
    </row>
    <row r="10" spans="1:10" ht="36">
      <c r="A10" s="145" t="s">
        <v>9</v>
      </c>
      <c r="B10" s="146">
        <v>800</v>
      </c>
      <c r="C10" s="147"/>
      <c r="D10" s="147"/>
      <c r="E10" s="146"/>
      <c r="F10" s="146"/>
      <c r="G10" s="285">
        <f>SUM(G164)</f>
        <v>53816.575</v>
      </c>
      <c r="H10" s="285">
        <f>SUM(H164)</f>
        <v>4817.0826799999995</v>
      </c>
      <c r="I10" s="320">
        <f>SUM(H10/G10*100)</f>
        <v>8.950927627780104</v>
      </c>
      <c r="J10" s="321">
        <f>SUM(H10-G10)</f>
        <v>-48999.49232</v>
      </c>
    </row>
    <row r="11" spans="1:10" ht="15.75">
      <c r="A11" s="148" t="s">
        <v>10</v>
      </c>
      <c r="B11" s="149">
        <v>800</v>
      </c>
      <c r="C11" s="150" t="s">
        <v>11</v>
      </c>
      <c r="D11" s="151"/>
      <c r="E11" s="152"/>
      <c r="F11" s="152"/>
      <c r="G11" s="184">
        <f>SUM(G20+G30+G41+G15)+G33+G38</f>
        <v>5615.5</v>
      </c>
      <c r="H11" s="184">
        <f>SUM(H20+H30+H41+H15)+H33+H38</f>
        <v>1329.2857999999999</v>
      </c>
      <c r="I11" s="320">
        <f aca="true" t="shared" si="0" ref="I11:I74">SUM(H11/G11*100)</f>
        <v>23.671726471373873</v>
      </c>
      <c r="J11" s="321">
        <f aca="true" t="shared" si="1" ref="J11:J74">SUM(H11-G11)</f>
        <v>-4286.2142</v>
      </c>
    </row>
    <row r="12" spans="1:10" s="157" customFormat="1" ht="31.5" customHeight="1" hidden="1">
      <c r="A12" s="153" t="s">
        <v>12</v>
      </c>
      <c r="B12" s="154">
        <v>800</v>
      </c>
      <c r="C12" s="155" t="s">
        <v>11</v>
      </c>
      <c r="D12" s="155" t="s">
        <v>13</v>
      </c>
      <c r="E12" s="156"/>
      <c r="F12" s="156"/>
      <c r="G12" s="286">
        <f>SUM(G13)</f>
        <v>0</v>
      </c>
      <c r="H12" s="286">
        <f>SUM(H13)</f>
        <v>0</v>
      </c>
      <c r="I12" s="320" t="e">
        <f t="shared" si="0"/>
        <v>#DIV/0!</v>
      </c>
      <c r="J12" s="321">
        <f t="shared" si="1"/>
        <v>0</v>
      </c>
    </row>
    <row r="13" spans="1:10" s="160" customFormat="1" ht="49.5" customHeight="1" hidden="1">
      <c r="A13" s="158" t="s">
        <v>14</v>
      </c>
      <c r="B13" s="159">
        <v>800</v>
      </c>
      <c r="C13" s="14" t="s">
        <v>11</v>
      </c>
      <c r="D13" s="14" t="s">
        <v>13</v>
      </c>
      <c r="E13" s="15" t="s">
        <v>15</v>
      </c>
      <c r="F13" s="15"/>
      <c r="G13" s="287">
        <f>G14</f>
        <v>0</v>
      </c>
      <c r="H13" s="287">
        <f>H14</f>
        <v>0</v>
      </c>
      <c r="I13" s="320" t="e">
        <f t="shared" si="0"/>
        <v>#DIV/0!</v>
      </c>
      <c r="J13" s="321">
        <f t="shared" si="1"/>
        <v>0</v>
      </c>
    </row>
    <row r="14" spans="1:10" s="164" customFormat="1" ht="51.75" customHeight="1" hidden="1">
      <c r="A14" s="6" t="s">
        <v>16</v>
      </c>
      <c r="B14" s="161">
        <v>800</v>
      </c>
      <c r="C14" s="162" t="s">
        <v>11</v>
      </c>
      <c r="D14" s="162" t="s">
        <v>13</v>
      </c>
      <c r="E14" s="163" t="s">
        <v>15</v>
      </c>
      <c r="F14" s="163" t="s">
        <v>17</v>
      </c>
      <c r="G14" s="288"/>
      <c r="H14" s="288"/>
      <c r="I14" s="320" t="e">
        <f t="shared" si="0"/>
        <v>#DIV/0!</v>
      </c>
      <c r="J14" s="321">
        <f t="shared" si="1"/>
        <v>0</v>
      </c>
    </row>
    <row r="15" spans="1:10" s="157" customFormat="1" ht="39.75" customHeight="1">
      <c r="A15" s="153" t="s">
        <v>18</v>
      </c>
      <c r="B15" s="154">
        <v>800</v>
      </c>
      <c r="C15" s="155" t="s">
        <v>11</v>
      </c>
      <c r="D15" s="155" t="s">
        <v>19</v>
      </c>
      <c r="E15" s="156"/>
      <c r="F15" s="156"/>
      <c r="G15" s="286">
        <f>SUM(G16)+G18</f>
        <v>17.4</v>
      </c>
      <c r="H15" s="286">
        <f>SUM(H16)+H18</f>
        <v>4</v>
      </c>
      <c r="I15" s="320">
        <f t="shared" si="0"/>
        <v>22.98850574712644</v>
      </c>
      <c r="J15" s="321">
        <f t="shared" si="1"/>
        <v>-13.399999999999999</v>
      </c>
    </row>
    <row r="16" spans="1:10" s="160" customFormat="1" ht="38.25">
      <c r="A16" s="165" t="s">
        <v>167</v>
      </c>
      <c r="B16" s="159">
        <v>800</v>
      </c>
      <c r="C16" s="14" t="s">
        <v>11</v>
      </c>
      <c r="D16" s="14" t="s">
        <v>19</v>
      </c>
      <c r="E16" s="15" t="s">
        <v>20</v>
      </c>
      <c r="F16" s="15"/>
      <c r="G16" s="287">
        <f>G17</f>
        <v>1.8</v>
      </c>
      <c r="H16" s="287">
        <f>H17</f>
        <v>0.45</v>
      </c>
      <c r="I16" s="320">
        <f t="shared" si="0"/>
        <v>25</v>
      </c>
      <c r="J16" s="321">
        <f t="shared" si="1"/>
        <v>-1.35</v>
      </c>
    </row>
    <row r="17" spans="1:10" s="160" customFormat="1" ht="51.75" customHeight="1">
      <c r="A17" s="6" t="s">
        <v>16</v>
      </c>
      <c r="B17" s="161">
        <v>800</v>
      </c>
      <c r="C17" s="162" t="s">
        <v>11</v>
      </c>
      <c r="D17" s="162" t="s">
        <v>19</v>
      </c>
      <c r="E17" s="163" t="s">
        <v>20</v>
      </c>
      <c r="F17" s="163" t="s">
        <v>17</v>
      </c>
      <c r="G17" s="288">
        <v>1.8</v>
      </c>
      <c r="H17" s="288">
        <v>0.45</v>
      </c>
      <c r="I17" s="320">
        <f t="shared" si="0"/>
        <v>25</v>
      </c>
      <c r="J17" s="321">
        <f t="shared" si="1"/>
        <v>-1.35</v>
      </c>
    </row>
    <row r="18" spans="1:10" s="160" customFormat="1" ht="43.5" customHeight="1">
      <c r="A18" s="165" t="s">
        <v>168</v>
      </c>
      <c r="B18" s="159">
        <v>800</v>
      </c>
      <c r="C18" s="14" t="s">
        <v>11</v>
      </c>
      <c r="D18" s="14" t="s">
        <v>19</v>
      </c>
      <c r="E18" s="15" t="s">
        <v>21</v>
      </c>
      <c r="F18" s="15"/>
      <c r="G18" s="287">
        <f>G19</f>
        <v>15.6</v>
      </c>
      <c r="H18" s="287">
        <f>H19</f>
        <v>3.55</v>
      </c>
      <c r="I18" s="320">
        <f t="shared" si="0"/>
        <v>22.756410256410255</v>
      </c>
      <c r="J18" s="321">
        <f t="shared" si="1"/>
        <v>-12.05</v>
      </c>
    </row>
    <row r="19" spans="1:10" s="160" customFormat="1" ht="51" customHeight="1">
      <c r="A19" s="6" t="s">
        <v>16</v>
      </c>
      <c r="B19" s="161">
        <v>800</v>
      </c>
      <c r="C19" s="162" t="s">
        <v>11</v>
      </c>
      <c r="D19" s="162" t="s">
        <v>19</v>
      </c>
      <c r="E19" s="163" t="s">
        <v>21</v>
      </c>
      <c r="F19" s="163" t="s">
        <v>17</v>
      </c>
      <c r="G19" s="288">
        <v>15.6</v>
      </c>
      <c r="H19" s="288">
        <v>3.55</v>
      </c>
      <c r="I19" s="320">
        <f t="shared" si="0"/>
        <v>22.756410256410255</v>
      </c>
      <c r="J19" s="321">
        <f t="shared" si="1"/>
        <v>-12.05</v>
      </c>
    </row>
    <row r="20" spans="1:10" ht="38.25">
      <c r="A20" s="153" t="s">
        <v>22</v>
      </c>
      <c r="B20" s="154">
        <v>800</v>
      </c>
      <c r="C20" s="155" t="s">
        <v>11</v>
      </c>
      <c r="D20" s="155" t="s">
        <v>23</v>
      </c>
      <c r="E20" s="156"/>
      <c r="F20" s="156"/>
      <c r="G20" s="286">
        <f>G21+G26+G28</f>
        <v>4698.1</v>
      </c>
      <c r="H20" s="286">
        <f>H21+H26+H28</f>
        <v>1172.2857999999999</v>
      </c>
      <c r="I20" s="320">
        <f t="shared" si="0"/>
        <v>24.952338179263954</v>
      </c>
      <c r="J20" s="321">
        <f t="shared" si="1"/>
        <v>-3525.8142000000007</v>
      </c>
    </row>
    <row r="21" spans="1:10" ht="38.25">
      <c r="A21" s="165" t="s">
        <v>169</v>
      </c>
      <c r="B21" s="159">
        <v>800</v>
      </c>
      <c r="C21" s="14" t="s">
        <v>11</v>
      </c>
      <c r="D21" s="14" t="s">
        <v>23</v>
      </c>
      <c r="E21" s="15" t="s">
        <v>24</v>
      </c>
      <c r="F21" s="15"/>
      <c r="G21" s="287">
        <f>G22+G23+G24+G25</f>
        <v>3900.7000000000003</v>
      </c>
      <c r="H21" s="287">
        <f>H22+H23+H24+H25</f>
        <v>973.80293</v>
      </c>
      <c r="I21" s="320">
        <f t="shared" si="0"/>
        <v>24.964825031404615</v>
      </c>
      <c r="J21" s="321">
        <f t="shared" si="1"/>
        <v>-2926.8970700000004</v>
      </c>
    </row>
    <row r="22" spans="1:10" s="164" customFormat="1" ht="51">
      <c r="A22" s="6" t="s">
        <v>16</v>
      </c>
      <c r="B22" s="161">
        <v>800</v>
      </c>
      <c r="C22" s="162" t="s">
        <v>11</v>
      </c>
      <c r="D22" s="162" t="s">
        <v>23</v>
      </c>
      <c r="E22" s="163" t="s">
        <v>24</v>
      </c>
      <c r="F22" s="163" t="s">
        <v>17</v>
      </c>
      <c r="G22" s="288">
        <v>2866.8</v>
      </c>
      <c r="H22" s="288">
        <v>731.70863</v>
      </c>
      <c r="I22" s="320">
        <f t="shared" si="0"/>
        <v>25.523532510115803</v>
      </c>
      <c r="J22" s="321">
        <f t="shared" si="1"/>
        <v>-2135.09137</v>
      </c>
    </row>
    <row r="23" spans="1:10" s="164" customFormat="1" ht="25.5">
      <c r="A23" s="6" t="s">
        <v>25</v>
      </c>
      <c r="B23" s="163" t="s">
        <v>26</v>
      </c>
      <c r="C23" s="162" t="s">
        <v>11</v>
      </c>
      <c r="D23" s="162" t="s">
        <v>23</v>
      </c>
      <c r="E23" s="163" t="s">
        <v>24</v>
      </c>
      <c r="F23" s="163" t="s">
        <v>27</v>
      </c>
      <c r="G23" s="288">
        <v>980.5</v>
      </c>
      <c r="H23" s="288">
        <v>226.6513</v>
      </c>
      <c r="I23" s="320">
        <f t="shared" si="0"/>
        <v>23.11588985211627</v>
      </c>
      <c r="J23" s="321">
        <f t="shared" si="1"/>
        <v>-753.8487</v>
      </c>
    </row>
    <row r="24" spans="1:10" s="164" customFormat="1" ht="12.75" hidden="1">
      <c r="A24" s="9" t="s">
        <v>32</v>
      </c>
      <c r="B24" s="163" t="s">
        <v>26</v>
      </c>
      <c r="C24" s="162" t="s">
        <v>11</v>
      </c>
      <c r="D24" s="162" t="s">
        <v>23</v>
      </c>
      <c r="E24" s="163" t="s">
        <v>24</v>
      </c>
      <c r="F24" s="163" t="s">
        <v>33</v>
      </c>
      <c r="G24" s="288"/>
      <c r="H24" s="288"/>
      <c r="I24" s="320" t="e">
        <f t="shared" si="0"/>
        <v>#DIV/0!</v>
      </c>
      <c r="J24" s="321">
        <f t="shared" si="1"/>
        <v>0</v>
      </c>
    </row>
    <row r="25" spans="1:10" s="164" customFormat="1" ht="12.75">
      <c r="A25" s="9" t="s">
        <v>28</v>
      </c>
      <c r="B25" s="163" t="s">
        <v>26</v>
      </c>
      <c r="C25" s="162" t="s">
        <v>11</v>
      </c>
      <c r="D25" s="162" t="s">
        <v>23</v>
      </c>
      <c r="E25" s="163" t="s">
        <v>24</v>
      </c>
      <c r="F25" s="163" t="s">
        <v>26</v>
      </c>
      <c r="G25" s="288">
        <v>53.4</v>
      </c>
      <c r="H25" s="288">
        <v>15.443</v>
      </c>
      <c r="I25" s="320">
        <f t="shared" si="0"/>
        <v>28.91947565543071</v>
      </c>
      <c r="J25" s="321">
        <f t="shared" si="1"/>
        <v>-37.957</v>
      </c>
    </row>
    <row r="26" spans="1:10" ht="41.25" customHeight="1">
      <c r="A26" s="165" t="s">
        <v>170</v>
      </c>
      <c r="B26" s="159">
        <v>800</v>
      </c>
      <c r="C26" s="14" t="s">
        <v>11</v>
      </c>
      <c r="D26" s="14" t="s">
        <v>23</v>
      </c>
      <c r="E26" s="15" t="s">
        <v>29</v>
      </c>
      <c r="F26" s="15"/>
      <c r="G26" s="287">
        <f>G27</f>
        <v>797.4</v>
      </c>
      <c r="H26" s="287">
        <f>H27</f>
        <v>198.48287</v>
      </c>
      <c r="I26" s="320">
        <f t="shared" si="0"/>
        <v>24.89125532982192</v>
      </c>
      <c r="J26" s="321">
        <f t="shared" si="1"/>
        <v>-598.91713</v>
      </c>
    </row>
    <row r="27" spans="1:10" ht="24.75" customHeight="1">
      <c r="A27" s="6" t="s">
        <v>16</v>
      </c>
      <c r="B27" s="161">
        <v>800</v>
      </c>
      <c r="C27" s="162" t="s">
        <v>11</v>
      </c>
      <c r="D27" s="162" t="s">
        <v>23</v>
      </c>
      <c r="E27" s="163" t="s">
        <v>29</v>
      </c>
      <c r="F27" s="163" t="s">
        <v>17</v>
      </c>
      <c r="G27" s="288">
        <v>797.4</v>
      </c>
      <c r="H27" s="288">
        <v>198.48287</v>
      </c>
      <c r="I27" s="320">
        <f t="shared" si="0"/>
        <v>24.89125532982192</v>
      </c>
      <c r="J27" s="321">
        <f t="shared" si="1"/>
        <v>-598.91713</v>
      </c>
    </row>
    <row r="28" spans="1:10" s="160" customFormat="1" ht="51" hidden="1">
      <c r="A28" s="165" t="s">
        <v>30</v>
      </c>
      <c r="B28" s="159">
        <v>800</v>
      </c>
      <c r="C28" s="14" t="s">
        <v>11</v>
      </c>
      <c r="D28" s="14" t="s">
        <v>23</v>
      </c>
      <c r="E28" s="15" t="s">
        <v>31</v>
      </c>
      <c r="F28" s="15"/>
      <c r="G28" s="287">
        <f>G29</f>
        <v>0</v>
      </c>
      <c r="H28" s="287">
        <f>H29</f>
        <v>0</v>
      </c>
      <c r="I28" s="320" t="e">
        <f t="shared" si="0"/>
        <v>#DIV/0!</v>
      </c>
      <c r="J28" s="321">
        <f t="shared" si="1"/>
        <v>0</v>
      </c>
    </row>
    <row r="29" spans="1:10" s="164" customFormat="1" ht="12.75" hidden="1">
      <c r="A29" s="9" t="s">
        <v>32</v>
      </c>
      <c r="B29" s="161">
        <v>800</v>
      </c>
      <c r="C29" s="162" t="s">
        <v>11</v>
      </c>
      <c r="D29" s="162" t="s">
        <v>23</v>
      </c>
      <c r="E29" s="163" t="s">
        <v>31</v>
      </c>
      <c r="F29" s="163" t="s">
        <v>33</v>
      </c>
      <c r="G29" s="288"/>
      <c r="H29" s="288"/>
      <c r="I29" s="320" t="e">
        <f t="shared" si="0"/>
        <v>#DIV/0!</v>
      </c>
      <c r="J29" s="321">
        <f t="shared" si="1"/>
        <v>0</v>
      </c>
    </row>
    <row r="30" spans="1:10" ht="26.25" customHeight="1">
      <c r="A30" s="166" t="s">
        <v>34</v>
      </c>
      <c r="B30" s="156" t="s">
        <v>26</v>
      </c>
      <c r="C30" s="155" t="s">
        <v>11</v>
      </c>
      <c r="D30" s="155" t="s">
        <v>35</v>
      </c>
      <c r="E30" s="156"/>
      <c r="F30" s="156"/>
      <c r="G30" s="286">
        <f aca="true" t="shared" si="2" ref="G30:J31">G31</f>
        <v>197</v>
      </c>
      <c r="H30" s="286">
        <f t="shared" si="2"/>
        <v>49.5</v>
      </c>
      <c r="I30" s="320">
        <f t="shared" si="0"/>
        <v>25.12690355329949</v>
      </c>
      <c r="J30" s="321">
        <f t="shared" si="1"/>
        <v>-147.5</v>
      </c>
    </row>
    <row r="31" spans="1:10" ht="25.5">
      <c r="A31" s="10" t="s">
        <v>171</v>
      </c>
      <c r="B31" s="15" t="s">
        <v>26</v>
      </c>
      <c r="C31" s="14" t="s">
        <v>11</v>
      </c>
      <c r="D31" s="14" t="s">
        <v>35</v>
      </c>
      <c r="E31" s="15" t="s">
        <v>36</v>
      </c>
      <c r="F31" s="15"/>
      <c r="G31" s="287">
        <f t="shared" si="2"/>
        <v>197</v>
      </c>
      <c r="H31" s="287">
        <f t="shared" si="2"/>
        <v>49.5</v>
      </c>
      <c r="I31" s="320">
        <f t="shared" si="0"/>
        <v>25.12690355329949</v>
      </c>
      <c r="J31" s="321">
        <f t="shared" si="1"/>
        <v>-147.5</v>
      </c>
    </row>
    <row r="32" spans="1:10" s="164" customFormat="1" ht="15" customHeight="1">
      <c r="A32" s="9" t="s">
        <v>37</v>
      </c>
      <c r="B32" s="163" t="s">
        <v>26</v>
      </c>
      <c r="C32" s="162" t="s">
        <v>11</v>
      </c>
      <c r="D32" s="162" t="s">
        <v>35</v>
      </c>
      <c r="E32" s="163" t="s">
        <v>36</v>
      </c>
      <c r="F32" s="163" t="s">
        <v>38</v>
      </c>
      <c r="G32" s="288">
        <v>197</v>
      </c>
      <c r="H32" s="288">
        <v>49.5</v>
      </c>
      <c r="I32" s="320">
        <f t="shared" si="0"/>
        <v>25.12690355329949</v>
      </c>
      <c r="J32" s="321">
        <f t="shared" si="1"/>
        <v>-147.5</v>
      </c>
    </row>
    <row r="33" spans="1:10" s="164" customFormat="1" ht="12.75" hidden="1">
      <c r="A33" s="166" t="s">
        <v>39</v>
      </c>
      <c r="B33" s="156" t="s">
        <v>26</v>
      </c>
      <c r="C33" s="155" t="s">
        <v>11</v>
      </c>
      <c r="D33" s="155" t="s">
        <v>40</v>
      </c>
      <c r="E33" s="156"/>
      <c r="F33" s="156"/>
      <c r="G33" s="286">
        <f>G34+G36</f>
        <v>0</v>
      </c>
      <c r="H33" s="286">
        <f>H34+H36</f>
        <v>0</v>
      </c>
      <c r="I33" s="320" t="e">
        <f t="shared" si="0"/>
        <v>#DIV/0!</v>
      </c>
      <c r="J33" s="321">
        <f t="shared" si="1"/>
        <v>0</v>
      </c>
    </row>
    <row r="34" spans="1:10" s="164" customFormat="1" ht="39" customHeight="1" hidden="1">
      <c r="A34" s="10" t="s">
        <v>158</v>
      </c>
      <c r="B34" s="15" t="s">
        <v>26</v>
      </c>
      <c r="C34" s="14" t="s">
        <v>11</v>
      </c>
      <c r="D34" s="14" t="s">
        <v>40</v>
      </c>
      <c r="E34" s="15" t="s">
        <v>159</v>
      </c>
      <c r="F34" s="15"/>
      <c r="G34" s="287">
        <f>G35</f>
        <v>0</v>
      </c>
      <c r="H34" s="287">
        <f>H35</f>
        <v>0</v>
      </c>
      <c r="I34" s="320" t="e">
        <f t="shared" si="0"/>
        <v>#DIV/0!</v>
      </c>
      <c r="J34" s="321">
        <f t="shared" si="1"/>
        <v>0</v>
      </c>
    </row>
    <row r="35" spans="1:10" s="164" customFormat="1" ht="25.5" hidden="1">
      <c r="A35" s="6" t="s">
        <v>25</v>
      </c>
      <c r="B35" s="163" t="s">
        <v>26</v>
      </c>
      <c r="C35" s="162" t="s">
        <v>11</v>
      </c>
      <c r="D35" s="162" t="s">
        <v>40</v>
      </c>
      <c r="E35" s="163" t="s">
        <v>159</v>
      </c>
      <c r="F35" s="163" t="s">
        <v>26</v>
      </c>
      <c r="G35" s="288"/>
      <c r="H35" s="288"/>
      <c r="I35" s="320" t="e">
        <f t="shared" si="0"/>
        <v>#DIV/0!</v>
      </c>
      <c r="J35" s="321">
        <f t="shared" si="1"/>
        <v>0</v>
      </c>
    </row>
    <row r="36" spans="1:10" s="164" customFormat="1" ht="51" hidden="1">
      <c r="A36" s="10" t="s">
        <v>128</v>
      </c>
      <c r="B36" s="15" t="s">
        <v>26</v>
      </c>
      <c r="C36" s="14" t="s">
        <v>11</v>
      </c>
      <c r="D36" s="14" t="s">
        <v>40</v>
      </c>
      <c r="E36" s="15" t="s">
        <v>127</v>
      </c>
      <c r="F36" s="15"/>
      <c r="G36" s="287">
        <f>G37</f>
        <v>0</v>
      </c>
      <c r="H36" s="287">
        <f>H37</f>
        <v>0</v>
      </c>
      <c r="I36" s="320" t="e">
        <f t="shared" si="0"/>
        <v>#DIV/0!</v>
      </c>
      <c r="J36" s="321">
        <f t="shared" si="1"/>
        <v>0</v>
      </c>
    </row>
    <row r="37" spans="1:10" s="164" customFormat="1" ht="25.5" hidden="1">
      <c r="A37" s="6" t="s">
        <v>25</v>
      </c>
      <c r="B37" s="163" t="s">
        <v>26</v>
      </c>
      <c r="C37" s="162" t="s">
        <v>11</v>
      </c>
      <c r="D37" s="162" t="s">
        <v>40</v>
      </c>
      <c r="E37" s="163" t="s">
        <v>127</v>
      </c>
      <c r="F37" s="163" t="s">
        <v>27</v>
      </c>
      <c r="G37" s="288"/>
      <c r="H37" s="288"/>
      <c r="I37" s="320" t="e">
        <f t="shared" si="0"/>
        <v>#DIV/0!</v>
      </c>
      <c r="J37" s="321">
        <f t="shared" si="1"/>
        <v>0</v>
      </c>
    </row>
    <row r="38" spans="1:10" s="11" customFormat="1" ht="12.75">
      <c r="A38" s="153" t="s">
        <v>41</v>
      </c>
      <c r="B38" s="154">
        <v>800</v>
      </c>
      <c r="C38" s="155" t="s">
        <v>11</v>
      </c>
      <c r="D38" s="155" t="s">
        <v>42</v>
      </c>
      <c r="E38" s="156"/>
      <c r="F38" s="156"/>
      <c r="G38" s="286">
        <f aca="true" t="shared" si="3" ref="G38:J39">G39</f>
        <v>353</v>
      </c>
      <c r="H38" s="286">
        <f t="shared" si="3"/>
        <v>0</v>
      </c>
      <c r="I38" s="320">
        <f t="shared" si="0"/>
        <v>0</v>
      </c>
      <c r="J38" s="321">
        <f t="shared" si="1"/>
        <v>-353</v>
      </c>
    </row>
    <row r="39" spans="1:10" s="11" customFormat="1" ht="17.25" customHeight="1">
      <c r="A39" s="165" t="s">
        <v>172</v>
      </c>
      <c r="B39" s="159">
        <v>800</v>
      </c>
      <c r="C39" s="14" t="s">
        <v>11</v>
      </c>
      <c r="D39" s="14" t="s">
        <v>42</v>
      </c>
      <c r="E39" s="15" t="s">
        <v>31</v>
      </c>
      <c r="F39" s="15"/>
      <c r="G39" s="287">
        <f t="shared" si="3"/>
        <v>353</v>
      </c>
      <c r="H39" s="287">
        <f t="shared" si="3"/>
        <v>0</v>
      </c>
      <c r="I39" s="320">
        <f t="shared" si="0"/>
        <v>0</v>
      </c>
      <c r="J39" s="321">
        <f t="shared" si="1"/>
        <v>-353</v>
      </c>
    </row>
    <row r="40" spans="1:10" s="167" customFormat="1" ht="12.75">
      <c r="A40" s="9" t="s">
        <v>28</v>
      </c>
      <c r="B40" s="161">
        <v>800</v>
      </c>
      <c r="C40" s="162" t="s">
        <v>11</v>
      </c>
      <c r="D40" s="162" t="s">
        <v>42</v>
      </c>
      <c r="E40" s="163" t="s">
        <v>31</v>
      </c>
      <c r="F40" s="163" t="s">
        <v>26</v>
      </c>
      <c r="G40" s="288">
        <v>353</v>
      </c>
      <c r="H40" s="288"/>
      <c r="I40" s="320">
        <f t="shared" si="0"/>
        <v>0</v>
      </c>
      <c r="J40" s="321">
        <f t="shared" si="1"/>
        <v>-353</v>
      </c>
    </row>
    <row r="41" spans="1:10" s="11" customFormat="1" ht="12.75">
      <c r="A41" s="153" t="s">
        <v>227</v>
      </c>
      <c r="B41" s="154">
        <v>800</v>
      </c>
      <c r="C41" s="155" t="s">
        <v>11</v>
      </c>
      <c r="D41" s="155" t="s">
        <v>44</v>
      </c>
      <c r="E41" s="156"/>
      <c r="F41" s="156"/>
      <c r="G41" s="286">
        <f>G42+G45+G51+G47+G53+G49+G55</f>
        <v>350</v>
      </c>
      <c r="H41" s="286">
        <f>H42+H45+H51+H47+H53+H49+H55</f>
        <v>103.5</v>
      </c>
      <c r="I41" s="320">
        <f t="shared" si="0"/>
        <v>29.57142857142857</v>
      </c>
      <c r="J41" s="321">
        <f t="shared" si="1"/>
        <v>-246.5</v>
      </c>
    </row>
    <row r="42" spans="1:10" s="11" customFormat="1" ht="89.25" hidden="1">
      <c r="A42" s="165" t="s">
        <v>154</v>
      </c>
      <c r="B42" s="159">
        <v>800</v>
      </c>
      <c r="C42" s="14" t="s">
        <v>11</v>
      </c>
      <c r="D42" s="14" t="s">
        <v>44</v>
      </c>
      <c r="E42" s="15" t="s">
        <v>24</v>
      </c>
      <c r="F42" s="15"/>
      <c r="G42" s="289">
        <f>SUM(G43:G44)</f>
        <v>0</v>
      </c>
      <c r="H42" s="289">
        <f>SUM(H43:H44)</f>
        <v>0</v>
      </c>
      <c r="I42" s="320" t="e">
        <f t="shared" si="0"/>
        <v>#DIV/0!</v>
      </c>
      <c r="J42" s="321">
        <f t="shared" si="1"/>
        <v>0</v>
      </c>
    </row>
    <row r="43" spans="1:10" s="11" customFormat="1" ht="25.5" hidden="1">
      <c r="A43" s="6" t="s">
        <v>25</v>
      </c>
      <c r="B43" s="163" t="s">
        <v>26</v>
      </c>
      <c r="C43" s="162" t="s">
        <v>11</v>
      </c>
      <c r="D43" s="162" t="s">
        <v>44</v>
      </c>
      <c r="E43" s="163" t="s">
        <v>24</v>
      </c>
      <c r="F43" s="163" t="s">
        <v>27</v>
      </c>
      <c r="G43" s="327"/>
      <c r="H43" s="327"/>
      <c r="I43" s="320" t="e">
        <f t="shared" si="0"/>
        <v>#DIV/0!</v>
      </c>
      <c r="J43" s="321">
        <f t="shared" si="1"/>
        <v>0</v>
      </c>
    </row>
    <row r="44" spans="1:10" s="11" customFormat="1" ht="12.75" hidden="1">
      <c r="A44" s="9" t="s">
        <v>32</v>
      </c>
      <c r="B44" s="163" t="s">
        <v>26</v>
      </c>
      <c r="C44" s="162" t="s">
        <v>11</v>
      </c>
      <c r="D44" s="162" t="s">
        <v>44</v>
      </c>
      <c r="E44" s="163" t="s">
        <v>24</v>
      </c>
      <c r="F44" s="163" t="s">
        <v>33</v>
      </c>
      <c r="G44" s="327"/>
      <c r="H44" s="327"/>
      <c r="I44" s="320" t="e">
        <f t="shared" si="0"/>
        <v>#DIV/0!</v>
      </c>
      <c r="J44" s="321">
        <f t="shared" si="1"/>
        <v>0</v>
      </c>
    </row>
    <row r="45" spans="1:10" s="11" customFormat="1" ht="33" customHeight="1">
      <c r="A45" s="12" t="s">
        <v>173</v>
      </c>
      <c r="B45" s="13">
        <v>800</v>
      </c>
      <c r="C45" s="14" t="s">
        <v>11</v>
      </c>
      <c r="D45" s="14" t="s">
        <v>44</v>
      </c>
      <c r="E45" s="15" t="s">
        <v>45</v>
      </c>
      <c r="F45" s="15"/>
      <c r="G45" s="290">
        <f>G46</f>
        <v>350</v>
      </c>
      <c r="H45" s="290">
        <f>H46</f>
        <v>103.5</v>
      </c>
      <c r="I45" s="320">
        <f t="shared" si="0"/>
        <v>29.57142857142857</v>
      </c>
      <c r="J45" s="321">
        <f t="shared" si="1"/>
        <v>-246.5</v>
      </c>
    </row>
    <row r="46" spans="1:10" s="167" customFormat="1" ht="25.5">
      <c r="A46" s="6" t="s">
        <v>25</v>
      </c>
      <c r="B46" s="16">
        <v>800</v>
      </c>
      <c r="C46" s="162" t="s">
        <v>11</v>
      </c>
      <c r="D46" s="162" t="s">
        <v>44</v>
      </c>
      <c r="E46" s="163" t="s">
        <v>45</v>
      </c>
      <c r="F46" s="163" t="s">
        <v>27</v>
      </c>
      <c r="G46" s="294">
        <v>350</v>
      </c>
      <c r="H46" s="294">
        <v>103.5</v>
      </c>
      <c r="I46" s="320">
        <f t="shared" si="0"/>
        <v>29.57142857142857</v>
      </c>
      <c r="J46" s="321">
        <f t="shared" si="1"/>
        <v>-246.5</v>
      </c>
    </row>
    <row r="47" spans="1:10" s="167" customFormat="1" ht="51" hidden="1">
      <c r="A47" s="23" t="s">
        <v>133</v>
      </c>
      <c r="B47" s="13">
        <v>800</v>
      </c>
      <c r="C47" s="14" t="s">
        <v>11</v>
      </c>
      <c r="D47" s="14" t="s">
        <v>44</v>
      </c>
      <c r="E47" s="15" t="s">
        <v>134</v>
      </c>
      <c r="F47" s="15"/>
      <c r="G47" s="290">
        <f>G48</f>
        <v>0</v>
      </c>
      <c r="H47" s="290">
        <f>H48</f>
        <v>0</v>
      </c>
      <c r="I47" s="320" t="e">
        <f t="shared" si="0"/>
        <v>#DIV/0!</v>
      </c>
      <c r="J47" s="321">
        <f t="shared" si="1"/>
        <v>0</v>
      </c>
    </row>
    <row r="48" spans="1:10" s="167" customFormat="1" ht="12.75" hidden="1">
      <c r="A48" s="9" t="s">
        <v>32</v>
      </c>
      <c r="B48" s="16">
        <v>800</v>
      </c>
      <c r="C48" s="162" t="s">
        <v>11</v>
      </c>
      <c r="D48" s="162" t="s">
        <v>44</v>
      </c>
      <c r="E48" s="163" t="s">
        <v>134</v>
      </c>
      <c r="F48" s="163" t="s">
        <v>33</v>
      </c>
      <c r="G48" s="294"/>
      <c r="H48" s="294"/>
      <c r="I48" s="320" t="e">
        <f t="shared" si="0"/>
        <v>#DIV/0!</v>
      </c>
      <c r="J48" s="321">
        <f t="shared" si="1"/>
        <v>0</v>
      </c>
    </row>
    <row r="49" spans="1:10" s="167" customFormat="1" ht="63.75" hidden="1">
      <c r="A49" s="23" t="s">
        <v>215</v>
      </c>
      <c r="B49" s="13">
        <v>800</v>
      </c>
      <c r="C49" s="14" t="s">
        <v>11</v>
      </c>
      <c r="D49" s="14" t="s">
        <v>44</v>
      </c>
      <c r="E49" s="15" t="s">
        <v>216</v>
      </c>
      <c r="F49" s="15"/>
      <c r="G49" s="287">
        <f>SUM(G50)</f>
        <v>0</v>
      </c>
      <c r="H49" s="287">
        <f>SUM(H50)</f>
        <v>0</v>
      </c>
      <c r="I49" s="320" t="e">
        <f t="shared" si="0"/>
        <v>#DIV/0!</v>
      </c>
      <c r="J49" s="321">
        <f t="shared" si="1"/>
        <v>0</v>
      </c>
    </row>
    <row r="50" spans="1:10" s="167" customFormat="1" ht="25.5" hidden="1">
      <c r="A50" s="6" t="s">
        <v>25</v>
      </c>
      <c r="B50" s="16">
        <v>800</v>
      </c>
      <c r="C50" s="162" t="s">
        <v>11</v>
      </c>
      <c r="D50" s="162" t="s">
        <v>44</v>
      </c>
      <c r="E50" s="163" t="s">
        <v>216</v>
      </c>
      <c r="F50" s="163" t="s">
        <v>27</v>
      </c>
      <c r="G50" s="294"/>
      <c r="H50" s="294"/>
      <c r="I50" s="320" t="e">
        <f t="shared" si="0"/>
        <v>#DIV/0!</v>
      </c>
      <c r="J50" s="321">
        <f t="shared" si="1"/>
        <v>0</v>
      </c>
    </row>
    <row r="51" spans="1:10" s="167" customFormat="1" ht="102" hidden="1">
      <c r="A51" s="12" t="s">
        <v>228</v>
      </c>
      <c r="B51" s="13">
        <v>800</v>
      </c>
      <c r="C51" s="14" t="s">
        <v>11</v>
      </c>
      <c r="D51" s="14" t="s">
        <v>44</v>
      </c>
      <c r="E51" s="15" t="s">
        <v>131</v>
      </c>
      <c r="F51" s="15"/>
      <c r="G51" s="290">
        <f>G52</f>
        <v>0</v>
      </c>
      <c r="H51" s="290">
        <f>H52</f>
        <v>0</v>
      </c>
      <c r="I51" s="320" t="e">
        <f t="shared" si="0"/>
        <v>#DIV/0!</v>
      </c>
      <c r="J51" s="321">
        <f t="shared" si="1"/>
        <v>0</v>
      </c>
    </row>
    <row r="52" spans="1:10" s="167" customFormat="1" ht="51" hidden="1">
      <c r="A52" s="6" t="s">
        <v>16</v>
      </c>
      <c r="B52" s="16">
        <v>800</v>
      </c>
      <c r="C52" s="162" t="s">
        <v>11</v>
      </c>
      <c r="D52" s="162" t="s">
        <v>44</v>
      </c>
      <c r="E52" s="163" t="s">
        <v>132</v>
      </c>
      <c r="F52" s="163" t="s">
        <v>17</v>
      </c>
      <c r="G52" s="294"/>
      <c r="H52" s="294"/>
      <c r="I52" s="320" t="e">
        <f t="shared" si="0"/>
        <v>#DIV/0!</v>
      </c>
      <c r="J52" s="321">
        <f t="shared" si="1"/>
        <v>0</v>
      </c>
    </row>
    <row r="53" spans="1:10" s="167" customFormat="1" ht="64.5" customHeight="1" hidden="1">
      <c r="A53" s="23" t="s">
        <v>213</v>
      </c>
      <c r="B53" s="16">
        <v>800</v>
      </c>
      <c r="C53" s="162" t="s">
        <v>11</v>
      </c>
      <c r="D53" s="162" t="s">
        <v>44</v>
      </c>
      <c r="E53" s="163" t="s">
        <v>214</v>
      </c>
      <c r="F53" s="163"/>
      <c r="G53" s="290">
        <f>G54</f>
        <v>0</v>
      </c>
      <c r="H53" s="290">
        <f>H54</f>
        <v>0</v>
      </c>
      <c r="I53" s="320" t="e">
        <f t="shared" si="0"/>
        <v>#DIV/0!</v>
      </c>
      <c r="J53" s="321">
        <f t="shared" si="1"/>
        <v>0</v>
      </c>
    </row>
    <row r="54" spans="1:10" s="167" customFormat="1" ht="25.5" hidden="1">
      <c r="A54" s="6" t="s">
        <v>25</v>
      </c>
      <c r="B54" s="16">
        <v>800</v>
      </c>
      <c r="C54" s="162" t="s">
        <v>11</v>
      </c>
      <c r="D54" s="162" t="s">
        <v>44</v>
      </c>
      <c r="E54" s="163" t="s">
        <v>214</v>
      </c>
      <c r="F54" s="163" t="s">
        <v>27</v>
      </c>
      <c r="G54" s="294"/>
      <c r="H54" s="294"/>
      <c r="I54" s="320" t="e">
        <f t="shared" si="0"/>
        <v>#DIV/0!</v>
      </c>
      <c r="J54" s="321">
        <f t="shared" si="1"/>
        <v>0</v>
      </c>
    </row>
    <row r="55" spans="1:10" s="167" customFormat="1" ht="76.5" hidden="1">
      <c r="A55" s="23" t="s">
        <v>217</v>
      </c>
      <c r="B55" s="16">
        <v>800</v>
      </c>
      <c r="C55" s="162" t="s">
        <v>11</v>
      </c>
      <c r="D55" s="162" t="s">
        <v>44</v>
      </c>
      <c r="E55" s="163" t="s">
        <v>218</v>
      </c>
      <c r="F55" s="163"/>
      <c r="G55" s="290">
        <f>G56</f>
        <v>0</v>
      </c>
      <c r="H55" s="290">
        <f>H56</f>
        <v>0</v>
      </c>
      <c r="I55" s="320" t="e">
        <f t="shared" si="0"/>
        <v>#DIV/0!</v>
      </c>
      <c r="J55" s="321">
        <f t="shared" si="1"/>
        <v>0</v>
      </c>
    </row>
    <row r="56" spans="1:10" s="167" customFormat="1" ht="12.75" hidden="1">
      <c r="A56" s="9" t="s">
        <v>37</v>
      </c>
      <c r="B56" s="16">
        <v>800</v>
      </c>
      <c r="C56" s="162" t="s">
        <v>11</v>
      </c>
      <c r="D56" s="162" t="s">
        <v>44</v>
      </c>
      <c r="E56" s="163" t="s">
        <v>218</v>
      </c>
      <c r="F56" s="163" t="s">
        <v>38</v>
      </c>
      <c r="G56" s="294"/>
      <c r="H56" s="294"/>
      <c r="I56" s="320" t="e">
        <f t="shared" si="0"/>
        <v>#DIV/0!</v>
      </c>
      <c r="J56" s="321">
        <f t="shared" si="1"/>
        <v>0</v>
      </c>
    </row>
    <row r="57" spans="1:10" ht="15.75">
      <c r="A57" s="168" t="s">
        <v>46</v>
      </c>
      <c r="B57" s="152" t="s">
        <v>26</v>
      </c>
      <c r="C57" s="150" t="s">
        <v>13</v>
      </c>
      <c r="D57" s="151"/>
      <c r="E57" s="169"/>
      <c r="F57" s="169"/>
      <c r="G57" s="291">
        <f aca="true" t="shared" si="4" ref="G57:J58">SUM(G58)</f>
        <v>249.81300000000002</v>
      </c>
      <c r="H57" s="291">
        <f t="shared" si="4"/>
        <v>6.05742</v>
      </c>
      <c r="I57" s="320">
        <f t="shared" si="0"/>
        <v>2.4247817367390807</v>
      </c>
      <c r="J57" s="321">
        <f t="shared" si="1"/>
        <v>-243.75558</v>
      </c>
    </row>
    <row r="58" spans="1:10" ht="12.75">
      <c r="A58" s="153" t="s">
        <v>47</v>
      </c>
      <c r="B58" s="154">
        <v>800</v>
      </c>
      <c r="C58" s="155" t="s">
        <v>13</v>
      </c>
      <c r="D58" s="155" t="s">
        <v>19</v>
      </c>
      <c r="E58" s="156"/>
      <c r="F58" s="156"/>
      <c r="G58" s="286">
        <f t="shared" si="4"/>
        <v>249.81300000000002</v>
      </c>
      <c r="H58" s="286">
        <f t="shared" si="4"/>
        <v>6.05742</v>
      </c>
      <c r="I58" s="320">
        <f t="shared" si="0"/>
        <v>2.4247817367390807</v>
      </c>
      <c r="J58" s="321">
        <f t="shared" si="1"/>
        <v>-243.75558</v>
      </c>
    </row>
    <row r="59" spans="1:10" ht="31.5" customHeight="1">
      <c r="A59" s="170" t="s">
        <v>174</v>
      </c>
      <c r="B59" s="171">
        <v>800</v>
      </c>
      <c r="C59" s="14" t="s">
        <v>13</v>
      </c>
      <c r="D59" s="14" t="s">
        <v>19</v>
      </c>
      <c r="E59" s="15" t="s">
        <v>48</v>
      </c>
      <c r="F59" s="15"/>
      <c r="G59" s="290">
        <f>G60+G61</f>
        <v>249.81300000000002</v>
      </c>
      <c r="H59" s="290">
        <f>H60+H61</f>
        <v>6.05742</v>
      </c>
      <c r="I59" s="320">
        <f t="shared" si="0"/>
        <v>2.4247817367390807</v>
      </c>
      <c r="J59" s="321">
        <f t="shared" si="1"/>
        <v>-243.75558</v>
      </c>
    </row>
    <row r="60" spans="1:10" ht="51">
      <c r="A60" s="6" t="s">
        <v>16</v>
      </c>
      <c r="B60" s="172">
        <v>800</v>
      </c>
      <c r="C60" s="162" t="s">
        <v>13</v>
      </c>
      <c r="D60" s="162" t="s">
        <v>19</v>
      </c>
      <c r="E60" s="163" t="s">
        <v>48</v>
      </c>
      <c r="F60" s="163" t="s">
        <v>17</v>
      </c>
      <c r="G60" s="294">
        <v>199.913</v>
      </c>
      <c r="H60" s="294"/>
      <c r="I60" s="320">
        <f t="shared" si="0"/>
        <v>0</v>
      </c>
      <c r="J60" s="321">
        <f t="shared" si="1"/>
        <v>-199.913</v>
      </c>
    </row>
    <row r="61" spans="1:10" s="164" customFormat="1" ht="25.5">
      <c r="A61" s="6" t="s">
        <v>25</v>
      </c>
      <c r="B61" s="172">
        <v>800</v>
      </c>
      <c r="C61" s="162" t="s">
        <v>13</v>
      </c>
      <c r="D61" s="162" t="s">
        <v>19</v>
      </c>
      <c r="E61" s="163" t="s">
        <v>48</v>
      </c>
      <c r="F61" s="163" t="s">
        <v>27</v>
      </c>
      <c r="G61" s="294">
        <v>49.9</v>
      </c>
      <c r="H61" s="294">
        <v>6.05742</v>
      </c>
      <c r="I61" s="320">
        <f t="shared" si="0"/>
        <v>12.139118236472946</v>
      </c>
      <c r="J61" s="321">
        <f t="shared" si="1"/>
        <v>-43.84258</v>
      </c>
    </row>
    <row r="62" spans="1:10" ht="31.5">
      <c r="A62" s="168" t="s">
        <v>49</v>
      </c>
      <c r="B62" s="152" t="s">
        <v>26</v>
      </c>
      <c r="C62" s="150" t="s">
        <v>19</v>
      </c>
      <c r="D62" s="151"/>
      <c r="E62" s="169"/>
      <c r="F62" s="169"/>
      <c r="G62" s="184">
        <f>SUM(G63)</f>
        <v>300</v>
      </c>
      <c r="H62" s="184">
        <f>SUM(H63)</f>
        <v>0</v>
      </c>
      <c r="I62" s="320">
        <f t="shared" si="0"/>
        <v>0</v>
      </c>
      <c r="J62" s="321">
        <f t="shared" si="1"/>
        <v>-300</v>
      </c>
    </row>
    <row r="63" spans="1:10" ht="12.75">
      <c r="A63" s="166" t="s">
        <v>50</v>
      </c>
      <c r="B63" s="156" t="s">
        <v>26</v>
      </c>
      <c r="C63" s="155" t="s">
        <v>19</v>
      </c>
      <c r="D63" s="156" t="s">
        <v>51</v>
      </c>
      <c r="E63" s="156"/>
      <c r="F63" s="156"/>
      <c r="G63" s="286">
        <f aca="true" t="shared" si="5" ref="G63:J64">G64</f>
        <v>300</v>
      </c>
      <c r="H63" s="286">
        <f t="shared" si="5"/>
        <v>0</v>
      </c>
      <c r="I63" s="320">
        <f t="shared" si="0"/>
        <v>0</v>
      </c>
      <c r="J63" s="321">
        <f t="shared" si="1"/>
        <v>-300</v>
      </c>
    </row>
    <row r="64" spans="1:10" ht="33" customHeight="1">
      <c r="A64" s="165" t="s">
        <v>175</v>
      </c>
      <c r="B64" s="159">
        <v>800</v>
      </c>
      <c r="C64" s="14" t="s">
        <v>19</v>
      </c>
      <c r="D64" s="15" t="s">
        <v>51</v>
      </c>
      <c r="E64" s="15" t="s">
        <v>143</v>
      </c>
      <c r="F64" s="15"/>
      <c r="G64" s="290">
        <f t="shared" si="5"/>
        <v>300</v>
      </c>
      <c r="H64" s="290">
        <f t="shared" si="5"/>
        <v>0</v>
      </c>
      <c r="I64" s="320">
        <f t="shared" si="0"/>
        <v>0</v>
      </c>
      <c r="J64" s="321">
        <f t="shared" si="1"/>
        <v>-300</v>
      </c>
    </row>
    <row r="65" spans="1:10" s="164" customFormat="1" ht="26.25" customHeight="1">
      <c r="A65" s="6" t="s">
        <v>25</v>
      </c>
      <c r="B65" s="161">
        <v>800</v>
      </c>
      <c r="C65" s="162" t="s">
        <v>19</v>
      </c>
      <c r="D65" s="163" t="s">
        <v>51</v>
      </c>
      <c r="E65" s="163" t="s">
        <v>143</v>
      </c>
      <c r="F65" s="163" t="s">
        <v>27</v>
      </c>
      <c r="G65" s="294">
        <v>300</v>
      </c>
      <c r="H65" s="294"/>
      <c r="I65" s="320">
        <f t="shared" si="0"/>
        <v>0</v>
      </c>
      <c r="J65" s="321">
        <f t="shared" si="1"/>
        <v>-300</v>
      </c>
    </row>
    <row r="66" spans="1:10" ht="15.75">
      <c r="A66" s="17" t="s">
        <v>54</v>
      </c>
      <c r="B66" s="149">
        <v>800</v>
      </c>
      <c r="C66" s="150" t="s">
        <v>23</v>
      </c>
      <c r="D66" s="152"/>
      <c r="E66" s="152"/>
      <c r="F66" s="152"/>
      <c r="G66" s="184">
        <f>G72+G83+G67</f>
        <v>14593.386999999999</v>
      </c>
      <c r="H66" s="184">
        <f>H72+H83+H67</f>
        <v>1109.644</v>
      </c>
      <c r="I66" s="320">
        <f t="shared" si="0"/>
        <v>7.603745449908236</v>
      </c>
      <c r="J66" s="321">
        <f t="shared" si="1"/>
        <v>-13483.742999999999</v>
      </c>
    </row>
    <row r="67" spans="1:10" ht="12.75">
      <c r="A67" s="166" t="s">
        <v>135</v>
      </c>
      <c r="B67" s="154">
        <v>800</v>
      </c>
      <c r="C67" s="155" t="s">
        <v>23</v>
      </c>
      <c r="D67" s="156" t="s">
        <v>66</v>
      </c>
      <c r="E67" s="156"/>
      <c r="F67" s="156"/>
      <c r="G67" s="292">
        <f>SUM(G68+G70)</f>
        <v>113.5</v>
      </c>
      <c r="H67" s="292">
        <f>SUM(H68+H70)</f>
        <v>0</v>
      </c>
      <c r="I67" s="320">
        <f t="shared" si="0"/>
        <v>0</v>
      </c>
      <c r="J67" s="321">
        <f t="shared" si="1"/>
        <v>-113.5</v>
      </c>
    </row>
    <row r="68" spans="1:10" ht="25.5">
      <c r="A68" s="173" t="s">
        <v>247</v>
      </c>
      <c r="B68" s="159">
        <v>800</v>
      </c>
      <c r="C68" s="14" t="s">
        <v>23</v>
      </c>
      <c r="D68" s="15" t="s">
        <v>66</v>
      </c>
      <c r="E68" s="174" t="s">
        <v>246</v>
      </c>
      <c r="F68" s="174"/>
      <c r="G68" s="293">
        <f aca="true" t="shared" si="6" ref="G68:J70">SUM(G69)</f>
        <v>81</v>
      </c>
      <c r="H68" s="293">
        <f t="shared" si="6"/>
        <v>0</v>
      </c>
      <c r="I68" s="320">
        <f t="shared" si="0"/>
        <v>0</v>
      </c>
      <c r="J68" s="321">
        <f t="shared" si="1"/>
        <v>-81</v>
      </c>
    </row>
    <row r="69" spans="1:10" ht="25.5">
      <c r="A69" s="6" t="s">
        <v>25</v>
      </c>
      <c r="B69" s="161">
        <v>800</v>
      </c>
      <c r="C69" s="162" t="s">
        <v>23</v>
      </c>
      <c r="D69" s="163" t="s">
        <v>66</v>
      </c>
      <c r="E69" s="175" t="s">
        <v>246</v>
      </c>
      <c r="F69" s="175" t="s">
        <v>27</v>
      </c>
      <c r="G69" s="328">
        <v>81</v>
      </c>
      <c r="H69" s="328"/>
      <c r="I69" s="320">
        <f t="shared" si="0"/>
        <v>0</v>
      </c>
      <c r="J69" s="321">
        <f t="shared" si="1"/>
        <v>-81</v>
      </c>
    </row>
    <row r="70" spans="1:10" ht="38.25">
      <c r="A70" s="176" t="s">
        <v>221</v>
      </c>
      <c r="B70" s="159">
        <v>800</v>
      </c>
      <c r="C70" s="14" t="s">
        <v>23</v>
      </c>
      <c r="D70" s="15" t="s">
        <v>66</v>
      </c>
      <c r="E70" s="174" t="s">
        <v>248</v>
      </c>
      <c r="F70" s="174"/>
      <c r="G70" s="293">
        <f t="shared" si="6"/>
        <v>32.5</v>
      </c>
      <c r="H70" s="293">
        <f t="shared" si="6"/>
        <v>0</v>
      </c>
      <c r="I70" s="320">
        <f t="shared" si="0"/>
        <v>0</v>
      </c>
      <c r="J70" s="321">
        <f t="shared" si="1"/>
        <v>-32.5</v>
      </c>
    </row>
    <row r="71" spans="1:10" ht="25.5">
      <c r="A71" s="6" t="s">
        <v>25</v>
      </c>
      <c r="B71" s="161">
        <v>800</v>
      </c>
      <c r="C71" s="162" t="s">
        <v>23</v>
      </c>
      <c r="D71" s="163" t="s">
        <v>66</v>
      </c>
      <c r="E71" s="175" t="s">
        <v>248</v>
      </c>
      <c r="F71" s="175" t="s">
        <v>27</v>
      </c>
      <c r="G71" s="328">
        <v>32.5</v>
      </c>
      <c r="H71" s="328"/>
      <c r="I71" s="320">
        <f t="shared" si="0"/>
        <v>0</v>
      </c>
      <c r="J71" s="321">
        <f t="shared" si="1"/>
        <v>-32.5</v>
      </c>
    </row>
    <row r="72" spans="1:10" s="177" customFormat="1" ht="12.75">
      <c r="A72" s="166" t="s">
        <v>55</v>
      </c>
      <c r="B72" s="154">
        <v>800</v>
      </c>
      <c r="C72" s="155" t="s">
        <v>23</v>
      </c>
      <c r="D72" s="156" t="s">
        <v>56</v>
      </c>
      <c r="E72" s="156"/>
      <c r="F72" s="156"/>
      <c r="G72" s="286">
        <f>G79+G86+G81+G73+G75+G77</f>
        <v>14479.886999999999</v>
      </c>
      <c r="H72" s="286">
        <f>H79+H86+H81+H73+H75+H77</f>
        <v>1109.644</v>
      </c>
      <c r="I72" s="320">
        <f t="shared" si="0"/>
        <v>7.663347096562287</v>
      </c>
      <c r="J72" s="321">
        <f t="shared" si="1"/>
        <v>-13370.242999999999</v>
      </c>
    </row>
    <row r="73" spans="1:10" s="177" customFormat="1" ht="38.25">
      <c r="A73" s="176" t="s">
        <v>176</v>
      </c>
      <c r="B73" s="159">
        <v>800</v>
      </c>
      <c r="C73" s="14" t="s">
        <v>23</v>
      </c>
      <c r="D73" s="15" t="s">
        <v>56</v>
      </c>
      <c r="E73" s="174" t="s">
        <v>138</v>
      </c>
      <c r="F73" s="174"/>
      <c r="G73" s="293">
        <f>SUM(G74)</f>
        <v>4328</v>
      </c>
      <c r="H73" s="293">
        <f>SUM(H74)</f>
        <v>708.653</v>
      </c>
      <c r="I73" s="320">
        <f t="shared" si="0"/>
        <v>16.373682994454715</v>
      </c>
      <c r="J73" s="321">
        <f t="shared" si="1"/>
        <v>-3619.3469999999998</v>
      </c>
    </row>
    <row r="74" spans="1:10" s="177" customFormat="1" ht="25.5">
      <c r="A74" s="6" t="s">
        <v>25</v>
      </c>
      <c r="B74" s="161">
        <v>800</v>
      </c>
      <c r="C74" s="162" t="s">
        <v>23</v>
      </c>
      <c r="D74" s="163" t="s">
        <v>56</v>
      </c>
      <c r="E74" s="175" t="s">
        <v>138</v>
      </c>
      <c r="F74" s="175" t="s">
        <v>27</v>
      </c>
      <c r="G74" s="328">
        <v>4328</v>
      </c>
      <c r="H74" s="328">
        <v>708.653</v>
      </c>
      <c r="I74" s="320">
        <f t="shared" si="0"/>
        <v>16.373682994454715</v>
      </c>
      <c r="J74" s="321">
        <f t="shared" si="1"/>
        <v>-3619.3469999999998</v>
      </c>
    </row>
    <row r="75" spans="1:10" s="177" customFormat="1" ht="51">
      <c r="A75" s="10" t="s">
        <v>177</v>
      </c>
      <c r="B75" s="178">
        <v>800</v>
      </c>
      <c r="C75" s="179" t="s">
        <v>23</v>
      </c>
      <c r="D75" s="174" t="s">
        <v>56</v>
      </c>
      <c r="E75" s="174" t="s">
        <v>139</v>
      </c>
      <c r="F75" s="180"/>
      <c r="G75" s="289">
        <f>SUM(G76)</f>
        <v>2405.4</v>
      </c>
      <c r="H75" s="289">
        <f>SUM(H76)</f>
        <v>400.991</v>
      </c>
      <c r="I75" s="320">
        <f aca="true" t="shared" si="7" ref="I75:I138">SUM(H75/G75*100)</f>
        <v>16.670449821235554</v>
      </c>
      <c r="J75" s="321">
        <f aca="true" t="shared" si="8" ref="J75:J138">SUM(H75-G75)</f>
        <v>-2004.409</v>
      </c>
    </row>
    <row r="76" spans="1:10" s="177" customFormat="1" ht="25.5">
      <c r="A76" s="6" t="s">
        <v>25</v>
      </c>
      <c r="B76" s="178">
        <v>800</v>
      </c>
      <c r="C76" s="181" t="s">
        <v>23</v>
      </c>
      <c r="D76" s="175" t="s">
        <v>56</v>
      </c>
      <c r="E76" s="175" t="s">
        <v>139</v>
      </c>
      <c r="F76" s="175" t="s">
        <v>27</v>
      </c>
      <c r="G76" s="327">
        <v>2405.4</v>
      </c>
      <c r="H76" s="327">
        <v>400.991</v>
      </c>
      <c r="I76" s="320">
        <f t="shared" si="7"/>
        <v>16.670449821235554</v>
      </c>
      <c r="J76" s="321">
        <f t="shared" si="8"/>
        <v>-2004.409</v>
      </c>
    </row>
    <row r="77" spans="1:10" s="177" customFormat="1" ht="51">
      <c r="A77" s="23" t="s">
        <v>178</v>
      </c>
      <c r="B77" s="178">
        <v>800</v>
      </c>
      <c r="C77" s="179" t="s">
        <v>23</v>
      </c>
      <c r="D77" s="174" t="s">
        <v>56</v>
      </c>
      <c r="E77" s="174" t="s">
        <v>140</v>
      </c>
      <c r="F77" s="180"/>
      <c r="G77" s="289">
        <f>SUM(G78)</f>
        <v>7746.487</v>
      </c>
      <c r="H77" s="289">
        <f>SUM(H78)</f>
        <v>0</v>
      </c>
      <c r="I77" s="320">
        <f t="shared" si="7"/>
        <v>0</v>
      </c>
      <c r="J77" s="321">
        <f t="shared" si="8"/>
        <v>-7746.487</v>
      </c>
    </row>
    <row r="78" spans="1:10" s="177" customFormat="1" ht="25.5">
      <c r="A78" s="6" t="s">
        <v>25</v>
      </c>
      <c r="B78" s="178">
        <v>800</v>
      </c>
      <c r="C78" s="181" t="s">
        <v>23</v>
      </c>
      <c r="D78" s="175" t="s">
        <v>56</v>
      </c>
      <c r="E78" s="175" t="s">
        <v>140</v>
      </c>
      <c r="F78" s="175" t="s">
        <v>27</v>
      </c>
      <c r="G78" s="327">
        <v>7746.487</v>
      </c>
      <c r="H78" s="327">
        <v>0</v>
      </c>
      <c r="I78" s="320">
        <f t="shared" si="7"/>
        <v>0</v>
      </c>
      <c r="J78" s="321">
        <f t="shared" si="8"/>
        <v>-7746.487</v>
      </c>
    </row>
    <row r="79" spans="1:10" s="160" customFormat="1" ht="51" hidden="1">
      <c r="A79" s="10" t="s">
        <v>57</v>
      </c>
      <c r="B79" s="159">
        <v>800</v>
      </c>
      <c r="C79" s="14" t="s">
        <v>23</v>
      </c>
      <c r="D79" s="15" t="s">
        <v>56</v>
      </c>
      <c r="E79" s="182" t="s">
        <v>58</v>
      </c>
      <c r="F79" s="15"/>
      <c r="G79" s="290">
        <f>G80</f>
        <v>0</v>
      </c>
      <c r="H79" s="290">
        <f>H80</f>
        <v>0</v>
      </c>
      <c r="I79" s="320" t="e">
        <f t="shared" si="7"/>
        <v>#DIV/0!</v>
      </c>
      <c r="J79" s="321">
        <f t="shared" si="8"/>
        <v>0</v>
      </c>
    </row>
    <row r="80" spans="1:10" s="164" customFormat="1" ht="12.75" hidden="1">
      <c r="A80" s="9" t="s">
        <v>37</v>
      </c>
      <c r="B80" s="161">
        <v>800</v>
      </c>
      <c r="C80" s="162" t="s">
        <v>23</v>
      </c>
      <c r="D80" s="163" t="s">
        <v>56</v>
      </c>
      <c r="E80" s="183" t="s">
        <v>58</v>
      </c>
      <c r="F80" s="163" t="s">
        <v>38</v>
      </c>
      <c r="G80" s="294"/>
      <c r="H80" s="294"/>
      <c r="I80" s="320" t="e">
        <f t="shared" si="7"/>
        <v>#DIV/0!</v>
      </c>
      <c r="J80" s="321">
        <f t="shared" si="8"/>
        <v>0</v>
      </c>
    </row>
    <row r="81" spans="1:10" s="164" customFormat="1" ht="63.75" hidden="1">
      <c r="A81" s="10" t="s">
        <v>59</v>
      </c>
      <c r="B81" s="159">
        <v>800</v>
      </c>
      <c r="C81" s="14" t="s">
        <v>23</v>
      </c>
      <c r="D81" s="15" t="s">
        <v>56</v>
      </c>
      <c r="E81" s="182" t="s">
        <v>60</v>
      </c>
      <c r="F81" s="15"/>
      <c r="G81" s="290">
        <f>G82</f>
        <v>0</v>
      </c>
      <c r="H81" s="290">
        <f>H82</f>
        <v>0</v>
      </c>
      <c r="I81" s="320" t="e">
        <f t="shared" si="7"/>
        <v>#DIV/0!</v>
      </c>
      <c r="J81" s="321">
        <f t="shared" si="8"/>
        <v>0</v>
      </c>
    </row>
    <row r="82" spans="1:10" s="164" customFormat="1" ht="12.75" hidden="1">
      <c r="A82" s="9" t="s">
        <v>37</v>
      </c>
      <c r="B82" s="161">
        <v>800</v>
      </c>
      <c r="C82" s="162" t="s">
        <v>23</v>
      </c>
      <c r="D82" s="163" t="s">
        <v>56</v>
      </c>
      <c r="E82" s="183" t="s">
        <v>60</v>
      </c>
      <c r="F82" s="163" t="s">
        <v>38</v>
      </c>
      <c r="G82" s="294"/>
      <c r="H82" s="294"/>
      <c r="I82" s="320" t="e">
        <f t="shared" si="7"/>
        <v>#DIV/0!</v>
      </c>
      <c r="J82" s="321">
        <f t="shared" si="8"/>
        <v>0</v>
      </c>
    </row>
    <row r="83" spans="1:10" s="177" customFormat="1" ht="12.75" hidden="1">
      <c r="A83" s="20" t="s">
        <v>61</v>
      </c>
      <c r="B83" s="154">
        <v>800</v>
      </c>
      <c r="C83" s="155" t="s">
        <v>23</v>
      </c>
      <c r="D83" s="156" t="s">
        <v>62</v>
      </c>
      <c r="E83" s="156"/>
      <c r="F83" s="156"/>
      <c r="G83" s="286">
        <f aca="true" t="shared" si="9" ref="G83:J84">G84</f>
        <v>0</v>
      </c>
      <c r="H83" s="286">
        <f t="shared" si="9"/>
        <v>0</v>
      </c>
      <c r="I83" s="320" t="e">
        <f t="shared" si="7"/>
        <v>#DIV/0!</v>
      </c>
      <c r="J83" s="321">
        <f t="shared" si="8"/>
        <v>0</v>
      </c>
    </row>
    <row r="84" spans="1:10" s="160" customFormat="1" ht="63.75" hidden="1">
      <c r="A84" s="10" t="s">
        <v>63</v>
      </c>
      <c r="B84" s="159">
        <v>800</v>
      </c>
      <c r="C84" s="14" t="s">
        <v>23</v>
      </c>
      <c r="D84" s="15" t="s">
        <v>62</v>
      </c>
      <c r="E84" s="15" t="s">
        <v>64</v>
      </c>
      <c r="F84" s="15"/>
      <c r="G84" s="290">
        <f t="shared" si="9"/>
        <v>0</v>
      </c>
      <c r="H84" s="290">
        <f t="shared" si="9"/>
        <v>0</v>
      </c>
      <c r="I84" s="320" t="e">
        <f t="shared" si="7"/>
        <v>#DIV/0!</v>
      </c>
      <c r="J84" s="321">
        <f t="shared" si="8"/>
        <v>0</v>
      </c>
    </row>
    <row r="85" spans="1:10" s="164" customFormat="1" ht="12.75" hidden="1">
      <c r="A85" s="9" t="s">
        <v>37</v>
      </c>
      <c r="B85" s="161">
        <v>800</v>
      </c>
      <c r="C85" s="162" t="s">
        <v>23</v>
      </c>
      <c r="D85" s="163" t="s">
        <v>62</v>
      </c>
      <c r="E85" s="163" t="s">
        <v>64</v>
      </c>
      <c r="F85" s="163" t="s">
        <v>38</v>
      </c>
      <c r="G85" s="294"/>
      <c r="H85" s="294"/>
      <c r="I85" s="320" t="e">
        <f t="shared" si="7"/>
        <v>#DIV/0!</v>
      </c>
      <c r="J85" s="321">
        <f t="shared" si="8"/>
        <v>0</v>
      </c>
    </row>
    <row r="86" spans="1:10" s="160" customFormat="1" ht="63.75" hidden="1">
      <c r="A86" s="10" t="s">
        <v>59</v>
      </c>
      <c r="B86" s="159">
        <v>800</v>
      </c>
      <c r="C86" s="14" t="s">
        <v>23</v>
      </c>
      <c r="D86" s="15" t="s">
        <v>56</v>
      </c>
      <c r="E86" s="182" t="s">
        <v>60</v>
      </c>
      <c r="F86" s="15"/>
      <c r="G86" s="290">
        <f>G87</f>
        <v>0</v>
      </c>
      <c r="H86" s="290">
        <f>H87</f>
        <v>0</v>
      </c>
      <c r="I86" s="320" t="e">
        <f t="shared" si="7"/>
        <v>#DIV/0!</v>
      </c>
      <c r="J86" s="321">
        <f t="shared" si="8"/>
        <v>0</v>
      </c>
    </row>
    <row r="87" spans="1:10" s="164" customFormat="1" ht="12.75" hidden="1">
      <c r="A87" s="9" t="s">
        <v>37</v>
      </c>
      <c r="B87" s="161">
        <v>800</v>
      </c>
      <c r="C87" s="162" t="s">
        <v>23</v>
      </c>
      <c r="D87" s="163" t="s">
        <v>56</v>
      </c>
      <c r="E87" s="183" t="s">
        <v>60</v>
      </c>
      <c r="F87" s="163" t="s">
        <v>38</v>
      </c>
      <c r="G87" s="294"/>
      <c r="H87" s="294"/>
      <c r="I87" s="320" t="e">
        <f t="shared" si="7"/>
        <v>#DIV/0!</v>
      </c>
      <c r="J87" s="321">
        <f t="shared" si="8"/>
        <v>0</v>
      </c>
    </row>
    <row r="88" spans="1:10" ht="15.75">
      <c r="A88" s="168" t="s">
        <v>65</v>
      </c>
      <c r="B88" s="152" t="s">
        <v>26</v>
      </c>
      <c r="C88" s="150" t="s">
        <v>66</v>
      </c>
      <c r="D88" s="151"/>
      <c r="E88" s="152"/>
      <c r="F88" s="152"/>
      <c r="G88" s="184">
        <f>SUM(G130+G89+G92+G151)</f>
        <v>30746.875</v>
      </c>
      <c r="H88" s="184">
        <f>SUM(H130+H89+H92+H151)</f>
        <v>2230.7794599999997</v>
      </c>
      <c r="I88" s="320">
        <f t="shared" si="7"/>
        <v>7.255304677304604</v>
      </c>
      <c r="J88" s="321">
        <f t="shared" si="8"/>
        <v>-28516.095540000002</v>
      </c>
    </row>
    <row r="89" spans="1:10" ht="13.5" customHeight="1" hidden="1">
      <c r="A89" s="166" t="s">
        <v>67</v>
      </c>
      <c r="B89" s="156" t="s">
        <v>26</v>
      </c>
      <c r="C89" s="155" t="s">
        <v>66</v>
      </c>
      <c r="D89" s="155" t="s">
        <v>11</v>
      </c>
      <c r="E89" s="156"/>
      <c r="F89" s="156"/>
      <c r="G89" s="286">
        <f aca="true" t="shared" si="10" ref="G89:J90">G90</f>
        <v>0</v>
      </c>
      <c r="H89" s="286">
        <f t="shared" si="10"/>
        <v>0</v>
      </c>
      <c r="I89" s="320" t="e">
        <f t="shared" si="7"/>
        <v>#DIV/0!</v>
      </c>
      <c r="J89" s="321">
        <f t="shared" si="8"/>
        <v>0</v>
      </c>
    </row>
    <row r="90" spans="1:10" ht="67.5" customHeight="1" hidden="1">
      <c r="A90" s="10" t="s">
        <v>68</v>
      </c>
      <c r="B90" s="15" t="s">
        <v>26</v>
      </c>
      <c r="C90" s="14" t="s">
        <v>66</v>
      </c>
      <c r="D90" s="14" t="s">
        <v>11</v>
      </c>
      <c r="E90" s="15" t="s">
        <v>69</v>
      </c>
      <c r="F90" s="15"/>
      <c r="G90" s="290">
        <f t="shared" si="10"/>
        <v>0</v>
      </c>
      <c r="H90" s="290">
        <f t="shared" si="10"/>
        <v>0</v>
      </c>
      <c r="I90" s="320" t="e">
        <f t="shared" si="7"/>
        <v>#DIV/0!</v>
      </c>
      <c r="J90" s="321">
        <f t="shared" si="8"/>
        <v>0</v>
      </c>
    </row>
    <row r="91" spans="1:10" ht="26.25" customHeight="1" hidden="1">
      <c r="A91" s="6" t="s">
        <v>25</v>
      </c>
      <c r="B91" s="163" t="s">
        <v>26</v>
      </c>
      <c r="C91" s="162" t="s">
        <v>66</v>
      </c>
      <c r="D91" s="162" t="s">
        <v>11</v>
      </c>
      <c r="E91" s="163" t="s">
        <v>69</v>
      </c>
      <c r="F91" s="163" t="s">
        <v>27</v>
      </c>
      <c r="G91" s="294"/>
      <c r="H91" s="294"/>
      <c r="I91" s="320" t="e">
        <f t="shared" si="7"/>
        <v>#DIV/0!</v>
      </c>
      <c r="J91" s="321">
        <f t="shared" si="8"/>
        <v>0</v>
      </c>
    </row>
    <row r="92" spans="1:10" ht="13.5" customHeight="1">
      <c r="A92" s="166" t="s">
        <v>70</v>
      </c>
      <c r="B92" s="156" t="s">
        <v>26</v>
      </c>
      <c r="C92" s="155" t="s">
        <v>66</v>
      </c>
      <c r="D92" s="155" t="s">
        <v>13</v>
      </c>
      <c r="E92" s="156"/>
      <c r="F92" s="156"/>
      <c r="G92" s="286">
        <f>G124+G126+G128+G103+G105+G107+G109+G93+G95+G99+G111+G113+G115+G117+G120+G122+G97+G101</f>
        <v>17387.087</v>
      </c>
      <c r="H92" s="286">
        <f>H124+H126+H128+H103+H105+H107+H109+H93+H95+H99+H111+H113+H115+H117+H120+H122+H97+H101</f>
        <v>357</v>
      </c>
      <c r="I92" s="320">
        <f t="shared" si="7"/>
        <v>2.053247907484445</v>
      </c>
      <c r="J92" s="321">
        <f t="shared" si="8"/>
        <v>-17030.087</v>
      </c>
    </row>
    <row r="93" spans="1:10" ht="38.25" hidden="1">
      <c r="A93" s="123" t="s">
        <v>160</v>
      </c>
      <c r="B93" s="15" t="s">
        <v>26</v>
      </c>
      <c r="C93" s="14" t="s">
        <v>66</v>
      </c>
      <c r="D93" s="14" t="s">
        <v>13</v>
      </c>
      <c r="E93" s="185" t="s">
        <v>161</v>
      </c>
      <c r="F93" s="163"/>
      <c r="G93" s="186">
        <f>SUM(G94)</f>
        <v>0</v>
      </c>
      <c r="H93" s="186">
        <f>SUM(H94)</f>
        <v>0</v>
      </c>
      <c r="I93" s="320" t="e">
        <f t="shared" si="7"/>
        <v>#DIV/0!</v>
      </c>
      <c r="J93" s="321">
        <f t="shared" si="8"/>
        <v>0</v>
      </c>
    </row>
    <row r="94" spans="1:10" ht="25.5" hidden="1">
      <c r="A94" s="124" t="s">
        <v>25</v>
      </c>
      <c r="B94" s="163" t="s">
        <v>26</v>
      </c>
      <c r="C94" s="162" t="s">
        <v>66</v>
      </c>
      <c r="D94" s="162" t="s">
        <v>13</v>
      </c>
      <c r="E94" s="163" t="s">
        <v>161</v>
      </c>
      <c r="F94" s="163" t="s">
        <v>27</v>
      </c>
      <c r="G94" s="329"/>
      <c r="H94" s="329"/>
      <c r="I94" s="320" t="e">
        <f t="shared" si="7"/>
        <v>#DIV/0!</v>
      </c>
      <c r="J94" s="321">
        <f t="shared" si="8"/>
        <v>0</v>
      </c>
    </row>
    <row r="95" spans="1:10" ht="38.25" hidden="1">
      <c r="A95" s="123" t="s">
        <v>162</v>
      </c>
      <c r="B95" s="15" t="s">
        <v>26</v>
      </c>
      <c r="C95" s="14" t="s">
        <v>66</v>
      </c>
      <c r="D95" s="14" t="s">
        <v>13</v>
      </c>
      <c r="E95" s="185" t="s">
        <v>163</v>
      </c>
      <c r="F95" s="163"/>
      <c r="G95" s="186">
        <f>SUM(G96)</f>
        <v>0</v>
      </c>
      <c r="H95" s="186">
        <f>SUM(H96)</f>
        <v>0</v>
      </c>
      <c r="I95" s="320" t="e">
        <f t="shared" si="7"/>
        <v>#DIV/0!</v>
      </c>
      <c r="J95" s="321">
        <f t="shared" si="8"/>
        <v>0</v>
      </c>
    </row>
    <row r="96" spans="1:10" ht="25.5" hidden="1">
      <c r="A96" s="124" t="s">
        <v>25</v>
      </c>
      <c r="B96" s="163" t="s">
        <v>26</v>
      </c>
      <c r="C96" s="162" t="s">
        <v>66</v>
      </c>
      <c r="D96" s="162" t="s">
        <v>13</v>
      </c>
      <c r="E96" s="163" t="s">
        <v>163</v>
      </c>
      <c r="F96" s="163" t="s">
        <v>27</v>
      </c>
      <c r="G96" s="329"/>
      <c r="H96" s="329"/>
      <c r="I96" s="320" t="e">
        <f t="shared" si="7"/>
        <v>#DIV/0!</v>
      </c>
      <c r="J96" s="321">
        <f t="shared" si="8"/>
        <v>0</v>
      </c>
    </row>
    <row r="97" spans="1:10" ht="38.25" hidden="1">
      <c r="A97" s="123" t="s">
        <v>223</v>
      </c>
      <c r="B97" s="15" t="s">
        <v>26</v>
      </c>
      <c r="C97" s="14" t="s">
        <v>66</v>
      </c>
      <c r="D97" s="14" t="s">
        <v>13</v>
      </c>
      <c r="E97" s="185" t="s">
        <v>224</v>
      </c>
      <c r="F97" s="163"/>
      <c r="G97" s="186">
        <f>SUM(G98)</f>
        <v>0</v>
      </c>
      <c r="H97" s="186">
        <f>SUM(H98)</f>
        <v>0</v>
      </c>
      <c r="I97" s="320" t="e">
        <f t="shared" si="7"/>
        <v>#DIV/0!</v>
      </c>
      <c r="J97" s="321">
        <f t="shared" si="8"/>
        <v>0</v>
      </c>
    </row>
    <row r="98" spans="1:10" ht="25.5" hidden="1">
      <c r="A98" s="124" t="s">
        <v>25</v>
      </c>
      <c r="B98" s="163" t="s">
        <v>26</v>
      </c>
      <c r="C98" s="162" t="s">
        <v>66</v>
      </c>
      <c r="D98" s="162" t="s">
        <v>13</v>
      </c>
      <c r="E98" s="163" t="s">
        <v>224</v>
      </c>
      <c r="F98" s="163" t="s">
        <v>27</v>
      </c>
      <c r="G98" s="329"/>
      <c r="H98" s="329"/>
      <c r="I98" s="320" t="e">
        <f t="shared" si="7"/>
        <v>#DIV/0!</v>
      </c>
      <c r="J98" s="321">
        <f t="shared" si="8"/>
        <v>0</v>
      </c>
    </row>
    <row r="99" spans="1:10" ht="51" hidden="1">
      <c r="A99" s="123" t="s">
        <v>206</v>
      </c>
      <c r="B99" s="15" t="s">
        <v>26</v>
      </c>
      <c r="C99" s="14" t="s">
        <v>66</v>
      </c>
      <c r="D99" s="14" t="s">
        <v>13</v>
      </c>
      <c r="E99" s="185" t="s">
        <v>164</v>
      </c>
      <c r="F99" s="163"/>
      <c r="G99" s="186">
        <f>SUM(G100)</f>
        <v>0</v>
      </c>
      <c r="H99" s="186">
        <f>SUM(H100)</f>
        <v>0</v>
      </c>
      <c r="I99" s="320" t="e">
        <f t="shared" si="7"/>
        <v>#DIV/0!</v>
      </c>
      <c r="J99" s="321">
        <f t="shared" si="8"/>
        <v>0</v>
      </c>
    </row>
    <row r="100" spans="1:10" ht="25.5" hidden="1">
      <c r="A100" s="124" t="s">
        <v>25</v>
      </c>
      <c r="B100" s="163" t="s">
        <v>26</v>
      </c>
      <c r="C100" s="162" t="s">
        <v>66</v>
      </c>
      <c r="D100" s="162" t="s">
        <v>13</v>
      </c>
      <c r="E100" s="163" t="s">
        <v>164</v>
      </c>
      <c r="F100" s="163" t="s">
        <v>27</v>
      </c>
      <c r="G100" s="329"/>
      <c r="H100" s="329"/>
      <c r="I100" s="320" t="e">
        <f t="shared" si="7"/>
        <v>#DIV/0!</v>
      </c>
      <c r="J100" s="321">
        <f t="shared" si="8"/>
        <v>0</v>
      </c>
    </row>
    <row r="101" spans="1:10" ht="51" hidden="1">
      <c r="A101" s="123" t="s">
        <v>226</v>
      </c>
      <c r="B101" s="15" t="s">
        <v>26</v>
      </c>
      <c r="C101" s="14" t="s">
        <v>66</v>
      </c>
      <c r="D101" s="14" t="s">
        <v>13</v>
      </c>
      <c r="E101" s="185" t="s">
        <v>225</v>
      </c>
      <c r="F101" s="163"/>
      <c r="G101" s="186">
        <f>SUM(G102)</f>
        <v>0</v>
      </c>
      <c r="H101" s="186">
        <f>SUM(H102)</f>
        <v>0</v>
      </c>
      <c r="I101" s="320" t="e">
        <f t="shared" si="7"/>
        <v>#DIV/0!</v>
      </c>
      <c r="J101" s="321">
        <f t="shared" si="8"/>
        <v>0</v>
      </c>
    </row>
    <row r="102" spans="1:10" ht="25.5" hidden="1">
      <c r="A102" s="124" t="s">
        <v>25</v>
      </c>
      <c r="B102" s="163" t="s">
        <v>26</v>
      </c>
      <c r="C102" s="162" t="s">
        <v>66</v>
      </c>
      <c r="D102" s="162" t="s">
        <v>13</v>
      </c>
      <c r="E102" s="163" t="s">
        <v>225</v>
      </c>
      <c r="F102" s="163" t="s">
        <v>27</v>
      </c>
      <c r="G102" s="329"/>
      <c r="H102" s="329"/>
      <c r="I102" s="320" t="e">
        <f t="shared" si="7"/>
        <v>#DIV/0!</v>
      </c>
      <c r="J102" s="321">
        <f t="shared" si="8"/>
        <v>0</v>
      </c>
    </row>
    <row r="103" spans="1:10" ht="35.25" customHeight="1" hidden="1">
      <c r="A103" s="10" t="s">
        <v>232</v>
      </c>
      <c r="B103" s="15" t="s">
        <v>26</v>
      </c>
      <c r="C103" s="14" t="s">
        <v>66</v>
      </c>
      <c r="D103" s="14" t="s">
        <v>13</v>
      </c>
      <c r="E103" s="185" t="s">
        <v>148</v>
      </c>
      <c r="F103" s="15"/>
      <c r="G103" s="187">
        <f>G104</f>
        <v>0</v>
      </c>
      <c r="H103" s="187">
        <f>H104</f>
        <v>0</v>
      </c>
      <c r="I103" s="320" t="e">
        <f t="shared" si="7"/>
        <v>#DIV/0!</v>
      </c>
      <c r="J103" s="321">
        <f t="shared" si="8"/>
        <v>0</v>
      </c>
    </row>
    <row r="104" spans="1:10" ht="24.75" customHeight="1" hidden="1">
      <c r="A104" s="124" t="s">
        <v>25</v>
      </c>
      <c r="B104" s="163" t="s">
        <v>26</v>
      </c>
      <c r="C104" s="162" t="s">
        <v>66</v>
      </c>
      <c r="D104" s="162" t="s">
        <v>13</v>
      </c>
      <c r="E104" s="163" t="s">
        <v>148</v>
      </c>
      <c r="F104" s="163" t="s">
        <v>27</v>
      </c>
      <c r="G104" s="327"/>
      <c r="H104" s="327"/>
      <c r="I104" s="320" t="e">
        <f t="shared" si="7"/>
        <v>#DIV/0!</v>
      </c>
      <c r="J104" s="321">
        <f t="shared" si="8"/>
        <v>0</v>
      </c>
    </row>
    <row r="105" spans="1:10" ht="25.5">
      <c r="A105" s="10" t="s">
        <v>179</v>
      </c>
      <c r="B105" s="15" t="s">
        <v>26</v>
      </c>
      <c r="C105" s="14" t="s">
        <v>66</v>
      </c>
      <c r="D105" s="14" t="s">
        <v>13</v>
      </c>
      <c r="E105" s="185" t="s">
        <v>151</v>
      </c>
      <c r="F105" s="15"/>
      <c r="G105" s="187">
        <f>G106</f>
        <v>1000</v>
      </c>
      <c r="H105" s="187">
        <f>H106</f>
        <v>357</v>
      </c>
      <c r="I105" s="320">
        <f t="shared" si="7"/>
        <v>35.699999999999996</v>
      </c>
      <c r="J105" s="321">
        <f t="shared" si="8"/>
        <v>-643</v>
      </c>
    </row>
    <row r="106" spans="1:10" ht="25.5">
      <c r="A106" s="124" t="s">
        <v>25</v>
      </c>
      <c r="B106" s="163" t="s">
        <v>26</v>
      </c>
      <c r="C106" s="162" t="s">
        <v>66</v>
      </c>
      <c r="D106" s="162" t="s">
        <v>13</v>
      </c>
      <c r="E106" s="163" t="s">
        <v>151</v>
      </c>
      <c r="F106" s="163" t="s">
        <v>27</v>
      </c>
      <c r="G106" s="327">
        <v>1000</v>
      </c>
      <c r="H106" s="327">
        <v>357</v>
      </c>
      <c r="I106" s="320">
        <f t="shared" si="7"/>
        <v>35.699999999999996</v>
      </c>
      <c r="J106" s="321">
        <f t="shared" si="8"/>
        <v>-643</v>
      </c>
    </row>
    <row r="107" spans="1:10" ht="63.75" hidden="1">
      <c r="A107" s="10" t="s">
        <v>152</v>
      </c>
      <c r="B107" s="15" t="s">
        <v>26</v>
      </c>
      <c r="C107" s="14" t="s">
        <v>66</v>
      </c>
      <c r="D107" s="14" t="s">
        <v>13</v>
      </c>
      <c r="E107" s="185" t="s">
        <v>153</v>
      </c>
      <c r="F107" s="15"/>
      <c r="G107" s="187">
        <f>G108</f>
        <v>0</v>
      </c>
      <c r="H107" s="187">
        <f>H108</f>
        <v>0</v>
      </c>
      <c r="I107" s="320" t="e">
        <f t="shared" si="7"/>
        <v>#DIV/0!</v>
      </c>
      <c r="J107" s="321">
        <f t="shared" si="8"/>
        <v>0</v>
      </c>
    </row>
    <row r="108" spans="1:10" ht="25.5" hidden="1">
      <c r="A108" s="6" t="s">
        <v>25</v>
      </c>
      <c r="B108" s="163" t="s">
        <v>26</v>
      </c>
      <c r="C108" s="162" t="s">
        <v>66</v>
      </c>
      <c r="D108" s="162" t="s">
        <v>13</v>
      </c>
      <c r="E108" s="188" t="s">
        <v>153</v>
      </c>
      <c r="F108" s="163" t="s">
        <v>27</v>
      </c>
      <c r="G108" s="327"/>
      <c r="H108" s="327"/>
      <c r="I108" s="320" t="e">
        <f t="shared" si="7"/>
        <v>#DIV/0!</v>
      </c>
      <c r="J108" s="321">
        <f t="shared" si="8"/>
        <v>0</v>
      </c>
    </row>
    <row r="109" spans="1:10" ht="63.75" hidden="1">
      <c r="A109" s="10" t="s">
        <v>152</v>
      </c>
      <c r="B109" s="15" t="s">
        <v>26</v>
      </c>
      <c r="C109" s="14" t="s">
        <v>66</v>
      </c>
      <c r="D109" s="14" t="s">
        <v>13</v>
      </c>
      <c r="E109" s="15" t="s">
        <v>156</v>
      </c>
      <c r="F109" s="15"/>
      <c r="G109" s="290">
        <f>G110</f>
        <v>0</v>
      </c>
      <c r="H109" s="290">
        <f>H110</f>
        <v>0</v>
      </c>
      <c r="I109" s="320" t="e">
        <f t="shared" si="7"/>
        <v>#DIV/0!</v>
      </c>
      <c r="J109" s="321">
        <f t="shared" si="8"/>
        <v>0</v>
      </c>
    </row>
    <row r="110" spans="1:10" s="164" customFormat="1" ht="25.5" hidden="1">
      <c r="A110" s="6" t="s">
        <v>25</v>
      </c>
      <c r="B110" s="163" t="s">
        <v>26</v>
      </c>
      <c r="C110" s="162" t="s">
        <v>66</v>
      </c>
      <c r="D110" s="162" t="s">
        <v>13</v>
      </c>
      <c r="E110" s="163" t="s">
        <v>156</v>
      </c>
      <c r="F110" s="163" t="s">
        <v>27</v>
      </c>
      <c r="G110" s="294"/>
      <c r="H110" s="294"/>
      <c r="I110" s="320" t="e">
        <f t="shared" si="7"/>
        <v>#DIV/0!</v>
      </c>
      <c r="J110" s="321">
        <f t="shared" si="8"/>
        <v>0</v>
      </c>
    </row>
    <row r="111" spans="1:10" s="164" customFormat="1" ht="76.5" hidden="1">
      <c r="A111" s="23" t="s">
        <v>207</v>
      </c>
      <c r="B111" s="15" t="s">
        <v>26</v>
      </c>
      <c r="C111" s="14" t="s">
        <v>66</v>
      </c>
      <c r="D111" s="14" t="s">
        <v>13</v>
      </c>
      <c r="E111" s="15" t="s">
        <v>208</v>
      </c>
      <c r="F111" s="15"/>
      <c r="G111" s="290">
        <f>G112</f>
        <v>0</v>
      </c>
      <c r="H111" s="290">
        <f>H112</f>
        <v>0</v>
      </c>
      <c r="I111" s="320" t="e">
        <f t="shared" si="7"/>
        <v>#DIV/0!</v>
      </c>
      <c r="J111" s="321">
        <f t="shared" si="8"/>
        <v>0</v>
      </c>
    </row>
    <row r="112" spans="1:10" s="164" customFormat="1" ht="25.5" hidden="1">
      <c r="A112" s="124" t="s">
        <v>25</v>
      </c>
      <c r="B112" s="163" t="s">
        <v>26</v>
      </c>
      <c r="C112" s="162" t="s">
        <v>66</v>
      </c>
      <c r="D112" s="162" t="s">
        <v>13</v>
      </c>
      <c r="E112" s="163" t="s">
        <v>208</v>
      </c>
      <c r="F112" s="163" t="s">
        <v>27</v>
      </c>
      <c r="G112" s="294"/>
      <c r="H112" s="294"/>
      <c r="I112" s="320" t="e">
        <f t="shared" si="7"/>
        <v>#DIV/0!</v>
      </c>
      <c r="J112" s="321">
        <f t="shared" si="8"/>
        <v>0</v>
      </c>
    </row>
    <row r="113" spans="1:10" s="164" customFormat="1" ht="89.25" hidden="1">
      <c r="A113" s="23" t="s">
        <v>237</v>
      </c>
      <c r="B113" s="15" t="s">
        <v>26</v>
      </c>
      <c r="C113" s="14" t="s">
        <v>66</v>
      </c>
      <c r="D113" s="14" t="s">
        <v>13</v>
      </c>
      <c r="E113" s="15" t="s">
        <v>236</v>
      </c>
      <c r="F113" s="15"/>
      <c r="G113" s="290">
        <f>G114</f>
        <v>0</v>
      </c>
      <c r="H113" s="290">
        <f>H114</f>
        <v>0</v>
      </c>
      <c r="I113" s="320" t="e">
        <f t="shared" si="7"/>
        <v>#DIV/0!</v>
      </c>
      <c r="J113" s="321">
        <f t="shared" si="8"/>
        <v>0</v>
      </c>
    </row>
    <row r="114" spans="1:10" s="164" customFormat="1" ht="25.5" hidden="1">
      <c r="A114" s="124" t="s">
        <v>25</v>
      </c>
      <c r="B114" s="163" t="s">
        <v>26</v>
      </c>
      <c r="C114" s="162" t="s">
        <v>66</v>
      </c>
      <c r="D114" s="162" t="s">
        <v>13</v>
      </c>
      <c r="E114" s="163" t="s">
        <v>236</v>
      </c>
      <c r="F114" s="163" t="s">
        <v>27</v>
      </c>
      <c r="G114" s="294"/>
      <c r="H114" s="294"/>
      <c r="I114" s="320" t="e">
        <f t="shared" si="7"/>
        <v>#DIV/0!</v>
      </c>
      <c r="J114" s="321">
        <f t="shared" si="8"/>
        <v>0</v>
      </c>
    </row>
    <row r="115" spans="1:10" s="164" customFormat="1" ht="76.5" customHeight="1" hidden="1">
      <c r="A115" s="23" t="s">
        <v>209</v>
      </c>
      <c r="B115" s="15" t="s">
        <v>26</v>
      </c>
      <c r="C115" s="14" t="s">
        <v>66</v>
      </c>
      <c r="D115" s="14" t="s">
        <v>13</v>
      </c>
      <c r="E115" s="15" t="s">
        <v>210</v>
      </c>
      <c r="F115" s="15"/>
      <c r="G115" s="290">
        <f>G116</f>
        <v>0</v>
      </c>
      <c r="H115" s="290">
        <f>H116</f>
        <v>0</v>
      </c>
      <c r="I115" s="320" t="e">
        <f t="shared" si="7"/>
        <v>#DIV/0!</v>
      </c>
      <c r="J115" s="321">
        <f t="shared" si="8"/>
        <v>0</v>
      </c>
    </row>
    <row r="116" spans="1:10" s="164" customFormat="1" ht="12.75" hidden="1">
      <c r="A116" s="9" t="s">
        <v>28</v>
      </c>
      <c r="B116" s="163" t="s">
        <v>26</v>
      </c>
      <c r="C116" s="162" t="s">
        <v>66</v>
      </c>
      <c r="D116" s="162" t="s">
        <v>13</v>
      </c>
      <c r="E116" s="163" t="s">
        <v>210</v>
      </c>
      <c r="F116" s="163" t="s">
        <v>26</v>
      </c>
      <c r="G116" s="294"/>
      <c r="H116" s="294"/>
      <c r="I116" s="320" t="e">
        <f t="shared" si="7"/>
        <v>#DIV/0!</v>
      </c>
      <c r="J116" s="321">
        <f t="shared" si="8"/>
        <v>0</v>
      </c>
    </row>
    <row r="117" spans="1:10" s="164" customFormat="1" ht="38.25">
      <c r="A117" s="23" t="s">
        <v>250</v>
      </c>
      <c r="B117" s="15" t="s">
        <v>26</v>
      </c>
      <c r="C117" s="14" t="s">
        <v>66</v>
      </c>
      <c r="D117" s="14" t="s">
        <v>13</v>
      </c>
      <c r="E117" s="15" t="s">
        <v>212</v>
      </c>
      <c r="F117" s="15"/>
      <c r="G117" s="290">
        <f>G119+G118</f>
        <v>16387.087</v>
      </c>
      <c r="H117" s="290">
        <f>H119+H118</f>
        <v>0</v>
      </c>
      <c r="I117" s="320">
        <f t="shared" si="7"/>
        <v>0</v>
      </c>
      <c r="J117" s="321">
        <f t="shared" si="8"/>
        <v>-16387.087</v>
      </c>
    </row>
    <row r="118" spans="1:10" s="164" customFormat="1" ht="12.75">
      <c r="A118" s="6" t="s">
        <v>235</v>
      </c>
      <c r="B118" s="163" t="s">
        <v>26</v>
      </c>
      <c r="C118" s="162" t="s">
        <v>66</v>
      </c>
      <c r="D118" s="162" t="s">
        <v>13</v>
      </c>
      <c r="E118" s="163" t="s">
        <v>212</v>
      </c>
      <c r="F118" s="188" t="s">
        <v>234</v>
      </c>
      <c r="G118" s="294">
        <v>16387.087</v>
      </c>
      <c r="H118" s="294">
        <v>0</v>
      </c>
      <c r="I118" s="320">
        <f t="shared" si="7"/>
        <v>0</v>
      </c>
      <c r="J118" s="321">
        <f t="shared" si="8"/>
        <v>-16387.087</v>
      </c>
    </row>
    <row r="119" spans="1:10" s="164" customFormat="1" ht="12.75" hidden="1">
      <c r="A119" s="9" t="s">
        <v>28</v>
      </c>
      <c r="B119" s="163" t="s">
        <v>26</v>
      </c>
      <c r="C119" s="162" t="s">
        <v>66</v>
      </c>
      <c r="D119" s="162" t="s">
        <v>13</v>
      </c>
      <c r="E119" s="163" t="s">
        <v>212</v>
      </c>
      <c r="F119" s="163" t="s">
        <v>26</v>
      </c>
      <c r="G119" s="327"/>
      <c r="H119" s="327"/>
      <c r="I119" s="320" t="e">
        <f t="shared" si="7"/>
        <v>#DIV/0!</v>
      </c>
      <c r="J119" s="321">
        <f t="shared" si="8"/>
        <v>0</v>
      </c>
    </row>
    <row r="120" spans="1:10" s="164" customFormat="1" ht="76.5" hidden="1">
      <c r="A120" s="23" t="s">
        <v>254</v>
      </c>
      <c r="B120" s="15" t="s">
        <v>26</v>
      </c>
      <c r="C120" s="14" t="s">
        <v>66</v>
      </c>
      <c r="D120" s="14" t="s">
        <v>13</v>
      </c>
      <c r="E120" s="140" t="s">
        <v>256</v>
      </c>
      <c r="F120" s="15"/>
      <c r="G120" s="290">
        <f>G121</f>
        <v>0</v>
      </c>
      <c r="H120" s="290">
        <f>H121</f>
        <v>0</v>
      </c>
      <c r="I120" s="320" t="e">
        <f t="shared" si="7"/>
        <v>#DIV/0!</v>
      </c>
      <c r="J120" s="321">
        <f t="shared" si="8"/>
        <v>0</v>
      </c>
    </row>
    <row r="121" spans="1:10" s="164" customFormat="1" ht="12.75" hidden="1">
      <c r="A121" s="9" t="s">
        <v>28</v>
      </c>
      <c r="B121" s="163" t="s">
        <v>26</v>
      </c>
      <c r="C121" s="162" t="s">
        <v>66</v>
      </c>
      <c r="D121" s="162" t="s">
        <v>13</v>
      </c>
      <c r="E121" s="141" t="s">
        <v>256</v>
      </c>
      <c r="F121" s="163" t="s">
        <v>26</v>
      </c>
      <c r="G121" s="294"/>
      <c r="H121" s="294"/>
      <c r="I121" s="320" t="e">
        <f t="shared" si="7"/>
        <v>#DIV/0!</v>
      </c>
      <c r="J121" s="321">
        <f t="shared" si="8"/>
        <v>0</v>
      </c>
    </row>
    <row r="122" spans="1:10" s="164" customFormat="1" ht="76.5" hidden="1">
      <c r="A122" s="23" t="s">
        <v>255</v>
      </c>
      <c r="B122" s="15" t="s">
        <v>26</v>
      </c>
      <c r="C122" s="14" t="s">
        <v>66</v>
      </c>
      <c r="D122" s="14" t="s">
        <v>13</v>
      </c>
      <c r="E122" s="140" t="s">
        <v>257</v>
      </c>
      <c r="F122" s="15"/>
      <c r="G122" s="290">
        <f>G123</f>
        <v>0</v>
      </c>
      <c r="H122" s="290">
        <f>H123</f>
        <v>0</v>
      </c>
      <c r="I122" s="320" t="e">
        <f t="shared" si="7"/>
        <v>#DIV/0!</v>
      </c>
      <c r="J122" s="321">
        <f t="shared" si="8"/>
        <v>0</v>
      </c>
    </row>
    <row r="123" spans="1:10" s="164" customFormat="1" ht="12.75" hidden="1">
      <c r="A123" s="9" t="s">
        <v>28</v>
      </c>
      <c r="B123" s="163" t="s">
        <v>26</v>
      </c>
      <c r="C123" s="162" t="s">
        <v>66</v>
      </c>
      <c r="D123" s="162" t="s">
        <v>13</v>
      </c>
      <c r="E123" s="141" t="s">
        <v>257</v>
      </c>
      <c r="F123" s="163" t="s">
        <v>26</v>
      </c>
      <c r="G123" s="294"/>
      <c r="H123" s="294"/>
      <c r="I123" s="320" t="e">
        <f t="shared" si="7"/>
        <v>#DIV/0!</v>
      </c>
      <c r="J123" s="321">
        <f t="shared" si="8"/>
        <v>0</v>
      </c>
    </row>
    <row r="124" spans="1:10" ht="51" hidden="1">
      <c r="A124" s="10" t="s">
        <v>71</v>
      </c>
      <c r="B124" s="15" t="s">
        <v>26</v>
      </c>
      <c r="C124" s="14" t="s">
        <v>66</v>
      </c>
      <c r="D124" s="14" t="s">
        <v>13</v>
      </c>
      <c r="E124" s="15" t="s">
        <v>72</v>
      </c>
      <c r="F124" s="15"/>
      <c r="G124" s="290">
        <f>G125</f>
        <v>0</v>
      </c>
      <c r="H124" s="290">
        <f>H125</f>
        <v>0</v>
      </c>
      <c r="I124" s="320" t="e">
        <f t="shared" si="7"/>
        <v>#DIV/0!</v>
      </c>
      <c r="J124" s="321">
        <f t="shared" si="8"/>
        <v>0</v>
      </c>
    </row>
    <row r="125" spans="1:10" s="164" customFormat="1" ht="12.75" hidden="1">
      <c r="A125" s="9" t="s">
        <v>37</v>
      </c>
      <c r="B125" s="163" t="s">
        <v>26</v>
      </c>
      <c r="C125" s="162" t="s">
        <v>66</v>
      </c>
      <c r="D125" s="162" t="s">
        <v>13</v>
      </c>
      <c r="E125" s="163" t="s">
        <v>72</v>
      </c>
      <c r="F125" s="163" t="s">
        <v>38</v>
      </c>
      <c r="G125" s="294"/>
      <c r="H125" s="294"/>
      <c r="I125" s="320" t="e">
        <f t="shared" si="7"/>
        <v>#DIV/0!</v>
      </c>
      <c r="J125" s="321">
        <f t="shared" si="8"/>
        <v>0</v>
      </c>
    </row>
    <row r="126" spans="1:10" s="164" customFormat="1" ht="51" hidden="1">
      <c r="A126" s="10" t="s">
        <v>73</v>
      </c>
      <c r="B126" s="15" t="s">
        <v>26</v>
      </c>
      <c r="C126" s="14" t="s">
        <v>66</v>
      </c>
      <c r="D126" s="14" t="s">
        <v>13</v>
      </c>
      <c r="E126" s="15" t="s">
        <v>74</v>
      </c>
      <c r="F126" s="15"/>
      <c r="G126" s="290">
        <f>G127</f>
        <v>0</v>
      </c>
      <c r="H126" s="290">
        <f>H127</f>
        <v>0</v>
      </c>
      <c r="I126" s="320" t="e">
        <f t="shared" si="7"/>
        <v>#DIV/0!</v>
      </c>
      <c r="J126" s="321">
        <f t="shared" si="8"/>
        <v>0</v>
      </c>
    </row>
    <row r="127" spans="1:10" s="164" customFormat="1" ht="12.75" hidden="1">
      <c r="A127" s="9" t="s">
        <v>37</v>
      </c>
      <c r="B127" s="163" t="s">
        <v>26</v>
      </c>
      <c r="C127" s="162" t="s">
        <v>66</v>
      </c>
      <c r="D127" s="162" t="s">
        <v>13</v>
      </c>
      <c r="E127" s="163" t="s">
        <v>74</v>
      </c>
      <c r="F127" s="163" t="s">
        <v>38</v>
      </c>
      <c r="G127" s="294"/>
      <c r="H127" s="294"/>
      <c r="I127" s="320" t="e">
        <f t="shared" si="7"/>
        <v>#DIV/0!</v>
      </c>
      <c r="J127" s="321">
        <f t="shared" si="8"/>
        <v>0</v>
      </c>
    </row>
    <row r="128" spans="1:10" s="164" customFormat="1" ht="51" hidden="1">
      <c r="A128" s="10" t="s">
        <v>75</v>
      </c>
      <c r="B128" s="15" t="s">
        <v>26</v>
      </c>
      <c r="C128" s="14" t="s">
        <v>66</v>
      </c>
      <c r="D128" s="14" t="s">
        <v>13</v>
      </c>
      <c r="E128" s="15" t="s">
        <v>76</v>
      </c>
      <c r="F128" s="15"/>
      <c r="G128" s="290">
        <f>G129</f>
        <v>0</v>
      </c>
      <c r="H128" s="290">
        <f>H129</f>
        <v>0</v>
      </c>
      <c r="I128" s="320" t="e">
        <f t="shared" si="7"/>
        <v>#DIV/0!</v>
      </c>
      <c r="J128" s="321">
        <f t="shared" si="8"/>
        <v>0</v>
      </c>
    </row>
    <row r="129" spans="1:10" s="164" customFormat="1" ht="12.75" hidden="1">
      <c r="A129" s="9" t="s">
        <v>37</v>
      </c>
      <c r="B129" s="163" t="s">
        <v>26</v>
      </c>
      <c r="C129" s="162" t="s">
        <v>66</v>
      </c>
      <c r="D129" s="162" t="s">
        <v>13</v>
      </c>
      <c r="E129" s="163" t="s">
        <v>76</v>
      </c>
      <c r="F129" s="163" t="s">
        <v>38</v>
      </c>
      <c r="G129" s="294"/>
      <c r="H129" s="294"/>
      <c r="I129" s="320" t="e">
        <f t="shared" si="7"/>
        <v>#DIV/0!</v>
      </c>
      <c r="J129" s="321">
        <f t="shared" si="8"/>
        <v>0</v>
      </c>
    </row>
    <row r="130" spans="1:10" ht="12.75">
      <c r="A130" s="166" t="s">
        <v>77</v>
      </c>
      <c r="B130" s="156" t="s">
        <v>26</v>
      </c>
      <c r="C130" s="155" t="s">
        <v>66</v>
      </c>
      <c r="D130" s="155" t="s">
        <v>19</v>
      </c>
      <c r="E130" s="156"/>
      <c r="F130" s="156"/>
      <c r="G130" s="286">
        <f>SUM(G133+G135+G137+G143)+G149+G131+G145+G147+G139+G141</f>
        <v>13354.788</v>
      </c>
      <c r="H130" s="286">
        <f>SUM(H133+H135+H137+H143)+H149+H131+H145+H147+H139+H141</f>
        <v>1873.77946</v>
      </c>
      <c r="I130" s="320">
        <f t="shared" si="7"/>
        <v>14.030769039538479</v>
      </c>
      <c r="J130" s="321">
        <f t="shared" si="8"/>
        <v>-11481.00854</v>
      </c>
    </row>
    <row r="131" spans="1:10" s="11" customFormat="1" ht="89.25" hidden="1">
      <c r="A131" s="189" t="s">
        <v>78</v>
      </c>
      <c r="B131" s="182" t="s">
        <v>26</v>
      </c>
      <c r="C131" s="190" t="s">
        <v>66</v>
      </c>
      <c r="D131" s="190" t="s">
        <v>19</v>
      </c>
      <c r="E131" s="182" t="s">
        <v>79</v>
      </c>
      <c r="F131" s="182"/>
      <c r="G131" s="290">
        <f>G132</f>
        <v>0</v>
      </c>
      <c r="H131" s="290">
        <f>H132</f>
        <v>0</v>
      </c>
      <c r="I131" s="320" t="e">
        <f t="shared" si="7"/>
        <v>#DIV/0!</v>
      </c>
      <c r="J131" s="321">
        <f t="shared" si="8"/>
        <v>0</v>
      </c>
    </row>
    <row r="132" spans="1:10" s="11" customFormat="1" ht="25.5" hidden="1">
      <c r="A132" s="191" t="s">
        <v>25</v>
      </c>
      <c r="B132" s="183" t="s">
        <v>26</v>
      </c>
      <c r="C132" s="192" t="s">
        <v>66</v>
      </c>
      <c r="D132" s="192" t="s">
        <v>19</v>
      </c>
      <c r="E132" s="183" t="s">
        <v>79</v>
      </c>
      <c r="F132" s="183" t="s">
        <v>27</v>
      </c>
      <c r="G132" s="294"/>
      <c r="H132" s="294"/>
      <c r="I132" s="320" t="e">
        <f t="shared" si="7"/>
        <v>#DIV/0!</v>
      </c>
      <c r="J132" s="321">
        <f t="shared" si="8"/>
        <v>0</v>
      </c>
    </row>
    <row r="133" spans="1:10" ht="19.5" customHeight="1">
      <c r="A133" s="193" t="s">
        <v>180</v>
      </c>
      <c r="B133" s="15" t="s">
        <v>26</v>
      </c>
      <c r="C133" s="14" t="s">
        <v>66</v>
      </c>
      <c r="D133" s="14" t="s">
        <v>19</v>
      </c>
      <c r="E133" s="15" t="s">
        <v>80</v>
      </c>
      <c r="F133" s="15"/>
      <c r="G133" s="290">
        <f>G134</f>
        <v>5098</v>
      </c>
      <c r="H133" s="290">
        <f>H134</f>
        <v>1667.46046</v>
      </c>
      <c r="I133" s="320">
        <f t="shared" si="7"/>
        <v>32.70812985484503</v>
      </c>
      <c r="J133" s="321">
        <f t="shared" si="8"/>
        <v>-3430.5395399999998</v>
      </c>
    </row>
    <row r="134" spans="1:10" ht="25.5">
      <c r="A134" s="6" t="s">
        <v>25</v>
      </c>
      <c r="B134" s="163" t="s">
        <v>26</v>
      </c>
      <c r="C134" s="162" t="s">
        <v>66</v>
      </c>
      <c r="D134" s="162" t="s">
        <v>19</v>
      </c>
      <c r="E134" s="163" t="s">
        <v>80</v>
      </c>
      <c r="F134" s="163" t="s">
        <v>27</v>
      </c>
      <c r="G134" s="294">
        <v>5098</v>
      </c>
      <c r="H134" s="294">
        <v>1667.46046</v>
      </c>
      <c r="I134" s="320">
        <f t="shared" si="7"/>
        <v>32.70812985484503</v>
      </c>
      <c r="J134" s="321">
        <f t="shared" si="8"/>
        <v>-3430.5395399999998</v>
      </c>
    </row>
    <row r="135" spans="1:10" ht="12.75">
      <c r="A135" s="193" t="s">
        <v>181</v>
      </c>
      <c r="B135" s="15" t="s">
        <v>26</v>
      </c>
      <c r="C135" s="14" t="s">
        <v>66</v>
      </c>
      <c r="D135" s="14" t="s">
        <v>19</v>
      </c>
      <c r="E135" s="15" t="s">
        <v>81</v>
      </c>
      <c r="F135" s="15"/>
      <c r="G135" s="290">
        <f>G136</f>
        <v>1600</v>
      </c>
      <c r="H135" s="290">
        <f>H136</f>
        <v>0</v>
      </c>
      <c r="I135" s="320">
        <f t="shared" si="7"/>
        <v>0</v>
      </c>
      <c r="J135" s="321">
        <f t="shared" si="8"/>
        <v>-1600</v>
      </c>
    </row>
    <row r="136" spans="1:10" s="164" customFormat="1" ht="25.5">
      <c r="A136" s="6" t="s">
        <v>25</v>
      </c>
      <c r="B136" s="163" t="s">
        <v>26</v>
      </c>
      <c r="C136" s="162" t="s">
        <v>66</v>
      </c>
      <c r="D136" s="162" t="s">
        <v>19</v>
      </c>
      <c r="E136" s="163" t="s">
        <v>81</v>
      </c>
      <c r="F136" s="163" t="s">
        <v>27</v>
      </c>
      <c r="G136" s="294">
        <v>1600</v>
      </c>
      <c r="H136" s="294">
        <v>0</v>
      </c>
      <c r="I136" s="320">
        <f t="shared" si="7"/>
        <v>0</v>
      </c>
      <c r="J136" s="321">
        <f t="shared" si="8"/>
        <v>-1600</v>
      </c>
    </row>
    <row r="137" spans="1:10" ht="12.75">
      <c r="A137" s="193" t="s">
        <v>182</v>
      </c>
      <c r="B137" s="15" t="s">
        <v>26</v>
      </c>
      <c r="C137" s="14" t="s">
        <v>66</v>
      </c>
      <c r="D137" s="14" t="s">
        <v>19</v>
      </c>
      <c r="E137" s="15" t="s">
        <v>82</v>
      </c>
      <c r="F137" s="15"/>
      <c r="G137" s="290">
        <f>G138</f>
        <v>350</v>
      </c>
      <c r="H137" s="290">
        <f>H138</f>
        <v>0</v>
      </c>
      <c r="I137" s="320">
        <f t="shared" si="7"/>
        <v>0</v>
      </c>
      <c r="J137" s="321">
        <f t="shared" si="8"/>
        <v>-350</v>
      </c>
    </row>
    <row r="138" spans="1:10" s="164" customFormat="1" ht="25.5">
      <c r="A138" s="6" t="s">
        <v>25</v>
      </c>
      <c r="B138" s="163" t="s">
        <v>26</v>
      </c>
      <c r="C138" s="162" t="s">
        <v>66</v>
      </c>
      <c r="D138" s="162" t="s">
        <v>19</v>
      </c>
      <c r="E138" s="163" t="s">
        <v>82</v>
      </c>
      <c r="F138" s="163" t="s">
        <v>27</v>
      </c>
      <c r="G138" s="294">
        <v>350</v>
      </c>
      <c r="H138" s="294"/>
      <c r="I138" s="320">
        <f t="shared" si="7"/>
        <v>0</v>
      </c>
      <c r="J138" s="321">
        <f t="shared" si="8"/>
        <v>-350</v>
      </c>
    </row>
    <row r="139" spans="1:10" s="164" customFormat="1" ht="63.75">
      <c r="A139" s="189" t="s">
        <v>165</v>
      </c>
      <c r="B139" s="15" t="s">
        <v>26</v>
      </c>
      <c r="C139" s="14" t="s">
        <v>66</v>
      </c>
      <c r="D139" s="14" t="s">
        <v>19</v>
      </c>
      <c r="E139" s="15" t="s">
        <v>166</v>
      </c>
      <c r="F139" s="15"/>
      <c r="G139" s="290">
        <f>G140</f>
        <v>350</v>
      </c>
      <c r="H139" s="290">
        <f>H140</f>
        <v>0</v>
      </c>
      <c r="I139" s="320">
        <f aca="true" t="shared" si="11" ref="I139:I164">SUM(H139/G139*100)</f>
        <v>0</v>
      </c>
      <c r="J139" s="321">
        <f aca="true" t="shared" si="12" ref="J139:J164">SUM(H139-G139)</f>
        <v>-350</v>
      </c>
    </row>
    <row r="140" spans="1:10" s="164" customFormat="1" ht="25.5">
      <c r="A140" s="191" t="s">
        <v>25</v>
      </c>
      <c r="B140" s="163" t="s">
        <v>26</v>
      </c>
      <c r="C140" s="162" t="s">
        <v>66</v>
      </c>
      <c r="D140" s="162" t="s">
        <v>19</v>
      </c>
      <c r="E140" s="163" t="s">
        <v>166</v>
      </c>
      <c r="F140" s="163" t="s">
        <v>27</v>
      </c>
      <c r="G140" s="294">
        <v>350</v>
      </c>
      <c r="H140" s="294"/>
      <c r="I140" s="320">
        <f t="shared" si="11"/>
        <v>0</v>
      </c>
      <c r="J140" s="321">
        <f t="shared" si="12"/>
        <v>-350</v>
      </c>
    </row>
    <row r="141" spans="1:10" s="164" customFormat="1" ht="76.5">
      <c r="A141" s="189" t="s">
        <v>219</v>
      </c>
      <c r="B141" s="15" t="s">
        <v>26</v>
      </c>
      <c r="C141" s="14" t="s">
        <v>66</v>
      </c>
      <c r="D141" s="14" t="s">
        <v>19</v>
      </c>
      <c r="E141" s="15" t="s">
        <v>220</v>
      </c>
      <c r="F141" s="15"/>
      <c r="G141" s="290">
        <f>G142</f>
        <v>350</v>
      </c>
      <c r="H141" s="290">
        <f>H142</f>
        <v>0</v>
      </c>
      <c r="I141" s="320">
        <f t="shared" si="11"/>
        <v>0</v>
      </c>
      <c r="J141" s="321">
        <f t="shared" si="12"/>
        <v>-350</v>
      </c>
    </row>
    <row r="142" spans="1:10" s="164" customFormat="1" ht="25.5">
      <c r="A142" s="191" t="s">
        <v>25</v>
      </c>
      <c r="B142" s="163" t="s">
        <v>26</v>
      </c>
      <c r="C142" s="162" t="s">
        <v>66</v>
      </c>
      <c r="D142" s="162" t="s">
        <v>19</v>
      </c>
      <c r="E142" s="163" t="s">
        <v>220</v>
      </c>
      <c r="F142" s="163" t="s">
        <v>27</v>
      </c>
      <c r="G142" s="294">
        <v>350</v>
      </c>
      <c r="H142" s="294"/>
      <c r="I142" s="320">
        <f t="shared" si="11"/>
        <v>0</v>
      </c>
      <c r="J142" s="321">
        <f t="shared" si="12"/>
        <v>-350</v>
      </c>
    </row>
    <row r="143" spans="1:10" ht="25.5">
      <c r="A143" s="158" t="s">
        <v>183</v>
      </c>
      <c r="B143" s="15" t="s">
        <v>26</v>
      </c>
      <c r="C143" s="14" t="s">
        <v>66</v>
      </c>
      <c r="D143" s="14" t="s">
        <v>19</v>
      </c>
      <c r="E143" s="15" t="s">
        <v>83</v>
      </c>
      <c r="F143" s="15"/>
      <c r="G143" s="290">
        <f>G144</f>
        <v>3607</v>
      </c>
      <c r="H143" s="290">
        <f>H144</f>
        <v>206.319</v>
      </c>
      <c r="I143" s="320">
        <f t="shared" si="11"/>
        <v>5.719961186581647</v>
      </c>
      <c r="J143" s="321">
        <f t="shared" si="12"/>
        <v>-3400.681</v>
      </c>
    </row>
    <row r="144" spans="1:10" ht="25.5">
      <c r="A144" s="6" t="s">
        <v>25</v>
      </c>
      <c r="B144" s="163" t="s">
        <v>26</v>
      </c>
      <c r="C144" s="162" t="s">
        <v>66</v>
      </c>
      <c r="D144" s="162" t="s">
        <v>19</v>
      </c>
      <c r="E144" s="163" t="s">
        <v>83</v>
      </c>
      <c r="F144" s="163" t="s">
        <v>27</v>
      </c>
      <c r="G144" s="294">
        <v>3607</v>
      </c>
      <c r="H144" s="294">
        <v>206.319</v>
      </c>
      <c r="I144" s="320">
        <f t="shared" si="11"/>
        <v>5.719961186581647</v>
      </c>
      <c r="J144" s="321">
        <f t="shared" si="12"/>
        <v>-3400.681</v>
      </c>
    </row>
    <row r="145" spans="1:10" ht="38.25">
      <c r="A145" s="23" t="s">
        <v>184</v>
      </c>
      <c r="B145" s="185" t="s">
        <v>26</v>
      </c>
      <c r="C145" s="194" t="s">
        <v>66</v>
      </c>
      <c r="D145" s="194" t="s">
        <v>19</v>
      </c>
      <c r="E145" s="185" t="s">
        <v>130</v>
      </c>
      <c r="F145" s="163"/>
      <c r="G145" s="290">
        <f>G146</f>
        <v>1999.788</v>
      </c>
      <c r="H145" s="290">
        <f>H146</f>
        <v>0</v>
      </c>
      <c r="I145" s="320">
        <f t="shared" si="11"/>
        <v>0</v>
      </c>
      <c r="J145" s="321">
        <f t="shared" si="12"/>
        <v>-1999.788</v>
      </c>
    </row>
    <row r="146" spans="1:10" ht="25.5">
      <c r="A146" s="6" t="s">
        <v>25</v>
      </c>
      <c r="B146" s="188" t="s">
        <v>26</v>
      </c>
      <c r="C146" s="195" t="s">
        <v>66</v>
      </c>
      <c r="D146" s="195" t="s">
        <v>19</v>
      </c>
      <c r="E146" s="188" t="s">
        <v>130</v>
      </c>
      <c r="F146" s="163" t="s">
        <v>27</v>
      </c>
      <c r="G146" s="294">
        <v>1999.788</v>
      </c>
      <c r="H146" s="294"/>
      <c r="I146" s="320">
        <f t="shared" si="11"/>
        <v>0</v>
      </c>
      <c r="J146" s="321">
        <f t="shared" si="12"/>
        <v>-1999.788</v>
      </c>
    </row>
    <row r="147" spans="1:10" ht="38.25" hidden="1">
      <c r="A147" s="23" t="s">
        <v>239</v>
      </c>
      <c r="B147" s="185" t="s">
        <v>26</v>
      </c>
      <c r="C147" s="194" t="s">
        <v>66</v>
      </c>
      <c r="D147" s="194" t="s">
        <v>19</v>
      </c>
      <c r="E147" s="185" t="s">
        <v>238</v>
      </c>
      <c r="F147" s="163"/>
      <c r="G147" s="290">
        <f>G148</f>
        <v>0</v>
      </c>
      <c r="H147" s="290">
        <f>H148</f>
        <v>0</v>
      </c>
      <c r="I147" s="320" t="e">
        <f t="shared" si="11"/>
        <v>#DIV/0!</v>
      </c>
      <c r="J147" s="321">
        <f t="shared" si="12"/>
        <v>0</v>
      </c>
    </row>
    <row r="148" spans="1:10" ht="25.5" hidden="1">
      <c r="A148" s="6" t="s">
        <v>25</v>
      </c>
      <c r="B148" s="188" t="s">
        <v>26</v>
      </c>
      <c r="C148" s="195" t="s">
        <v>66</v>
      </c>
      <c r="D148" s="195" t="s">
        <v>19</v>
      </c>
      <c r="E148" s="188" t="s">
        <v>238</v>
      </c>
      <c r="F148" s="163" t="s">
        <v>27</v>
      </c>
      <c r="G148" s="294"/>
      <c r="H148" s="294"/>
      <c r="I148" s="320" t="e">
        <f t="shared" si="11"/>
        <v>#DIV/0!</v>
      </c>
      <c r="J148" s="321">
        <f t="shared" si="12"/>
        <v>0</v>
      </c>
    </row>
    <row r="149" spans="1:10" s="160" customFormat="1" ht="51" hidden="1">
      <c r="A149" s="23" t="s">
        <v>84</v>
      </c>
      <c r="B149" s="15" t="s">
        <v>26</v>
      </c>
      <c r="C149" s="14" t="s">
        <v>66</v>
      </c>
      <c r="D149" s="14" t="s">
        <v>19</v>
      </c>
      <c r="E149" s="15" t="s">
        <v>85</v>
      </c>
      <c r="F149" s="15"/>
      <c r="G149" s="290">
        <f>G150</f>
        <v>0</v>
      </c>
      <c r="H149" s="290">
        <f>H150</f>
        <v>0</v>
      </c>
      <c r="I149" s="320" t="e">
        <f t="shared" si="11"/>
        <v>#DIV/0!</v>
      </c>
      <c r="J149" s="321">
        <f t="shared" si="12"/>
        <v>0</v>
      </c>
    </row>
    <row r="150" spans="1:10" s="164" customFormat="1" ht="12.75" hidden="1">
      <c r="A150" s="6" t="s">
        <v>37</v>
      </c>
      <c r="B150" s="163" t="s">
        <v>26</v>
      </c>
      <c r="C150" s="162" t="s">
        <v>66</v>
      </c>
      <c r="D150" s="162" t="s">
        <v>19</v>
      </c>
      <c r="E150" s="163" t="s">
        <v>85</v>
      </c>
      <c r="F150" s="163" t="s">
        <v>38</v>
      </c>
      <c r="G150" s="294"/>
      <c r="H150" s="294"/>
      <c r="I150" s="320" t="e">
        <f t="shared" si="11"/>
        <v>#DIV/0!</v>
      </c>
      <c r="J150" s="321">
        <f t="shared" si="12"/>
        <v>0</v>
      </c>
    </row>
    <row r="151" spans="1:10" ht="13.5" customHeight="1">
      <c r="A151" s="166" t="s">
        <v>157</v>
      </c>
      <c r="B151" s="156" t="s">
        <v>26</v>
      </c>
      <c r="C151" s="155" t="s">
        <v>66</v>
      </c>
      <c r="D151" s="155" t="s">
        <v>66</v>
      </c>
      <c r="E151" s="156"/>
      <c r="F151" s="156"/>
      <c r="G151" s="286">
        <f aca="true" t="shared" si="13" ref="G151:J152">G152</f>
        <v>5</v>
      </c>
      <c r="H151" s="286">
        <f t="shared" si="13"/>
        <v>0</v>
      </c>
      <c r="I151" s="320">
        <f t="shared" si="11"/>
        <v>0</v>
      </c>
      <c r="J151" s="321">
        <f t="shared" si="12"/>
        <v>-5</v>
      </c>
    </row>
    <row r="152" spans="1:10" ht="44.25" customHeight="1">
      <c r="A152" s="10" t="s">
        <v>185</v>
      </c>
      <c r="B152" s="15" t="s">
        <v>26</v>
      </c>
      <c r="C152" s="14" t="s">
        <v>66</v>
      </c>
      <c r="D152" s="14" t="s">
        <v>66</v>
      </c>
      <c r="E152" s="15" t="s">
        <v>69</v>
      </c>
      <c r="F152" s="15"/>
      <c r="G152" s="290">
        <f t="shared" si="13"/>
        <v>5</v>
      </c>
      <c r="H152" s="290">
        <f t="shared" si="13"/>
        <v>0</v>
      </c>
      <c r="I152" s="320">
        <f t="shared" si="11"/>
        <v>0</v>
      </c>
      <c r="J152" s="321">
        <f t="shared" si="12"/>
        <v>-5</v>
      </c>
    </row>
    <row r="153" spans="1:10" ht="26.25" customHeight="1">
      <c r="A153" s="6" t="s">
        <v>25</v>
      </c>
      <c r="B153" s="163" t="s">
        <v>26</v>
      </c>
      <c r="C153" s="162" t="s">
        <v>66</v>
      </c>
      <c r="D153" s="162" t="s">
        <v>66</v>
      </c>
      <c r="E153" s="163" t="s">
        <v>69</v>
      </c>
      <c r="F153" s="163" t="s">
        <v>27</v>
      </c>
      <c r="G153" s="294">
        <v>5</v>
      </c>
      <c r="H153" s="294"/>
      <c r="I153" s="320">
        <f t="shared" si="11"/>
        <v>0</v>
      </c>
      <c r="J153" s="321">
        <f t="shared" si="12"/>
        <v>-5</v>
      </c>
    </row>
    <row r="154" spans="1:10" s="196" customFormat="1" ht="15.75">
      <c r="A154" s="17" t="s">
        <v>86</v>
      </c>
      <c r="B154" s="152" t="s">
        <v>26</v>
      </c>
      <c r="C154" s="150" t="s">
        <v>87</v>
      </c>
      <c r="D154" s="150"/>
      <c r="E154" s="152"/>
      <c r="F154" s="152"/>
      <c r="G154" s="184">
        <f>G155</f>
        <v>2200</v>
      </c>
      <c r="H154" s="184">
        <f>H155</f>
        <v>113.551</v>
      </c>
      <c r="I154" s="320">
        <f t="shared" si="11"/>
        <v>5.161409090909091</v>
      </c>
      <c r="J154" s="321">
        <f t="shared" si="12"/>
        <v>-2086.449</v>
      </c>
    </row>
    <row r="155" spans="1:10" s="177" customFormat="1" ht="12.75">
      <c r="A155" s="24" t="s">
        <v>88</v>
      </c>
      <c r="B155" s="156" t="s">
        <v>26</v>
      </c>
      <c r="C155" s="155" t="s">
        <v>87</v>
      </c>
      <c r="D155" s="155" t="s">
        <v>11</v>
      </c>
      <c r="E155" s="156"/>
      <c r="F155" s="156"/>
      <c r="G155" s="286">
        <f>G156+G158</f>
        <v>2200</v>
      </c>
      <c r="H155" s="286">
        <f>H156+H158</f>
        <v>113.551</v>
      </c>
      <c r="I155" s="320">
        <f t="shared" si="11"/>
        <v>5.161409090909091</v>
      </c>
      <c r="J155" s="321">
        <f t="shared" si="12"/>
        <v>-2086.449</v>
      </c>
    </row>
    <row r="156" spans="1:10" s="160" customFormat="1" ht="25.5">
      <c r="A156" s="10" t="s">
        <v>186</v>
      </c>
      <c r="B156" s="15" t="s">
        <v>26</v>
      </c>
      <c r="C156" s="14" t="s">
        <v>87</v>
      </c>
      <c r="D156" s="14" t="s">
        <v>11</v>
      </c>
      <c r="E156" s="15" t="s">
        <v>89</v>
      </c>
      <c r="F156" s="15"/>
      <c r="G156" s="290">
        <f>G157</f>
        <v>1300</v>
      </c>
      <c r="H156" s="290">
        <f>H157</f>
        <v>113.551</v>
      </c>
      <c r="I156" s="320">
        <f t="shared" si="11"/>
        <v>8.734692307692308</v>
      </c>
      <c r="J156" s="321">
        <f t="shared" si="12"/>
        <v>-1186.449</v>
      </c>
    </row>
    <row r="157" spans="1:10" s="164" customFormat="1" ht="12.75">
      <c r="A157" s="9" t="s">
        <v>37</v>
      </c>
      <c r="B157" s="163" t="s">
        <v>26</v>
      </c>
      <c r="C157" s="162" t="s">
        <v>87</v>
      </c>
      <c r="D157" s="162" t="s">
        <v>11</v>
      </c>
      <c r="E157" s="163" t="s">
        <v>89</v>
      </c>
      <c r="F157" s="163" t="s">
        <v>38</v>
      </c>
      <c r="G157" s="294">
        <v>1300</v>
      </c>
      <c r="H157" s="294">
        <v>113.551</v>
      </c>
      <c r="I157" s="320">
        <f t="shared" si="11"/>
        <v>8.734692307692308</v>
      </c>
      <c r="J157" s="321">
        <f t="shared" si="12"/>
        <v>-1186.449</v>
      </c>
    </row>
    <row r="158" spans="1:10" s="160" customFormat="1" ht="38.25">
      <c r="A158" s="10" t="s">
        <v>233</v>
      </c>
      <c r="B158" s="15" t="s">
        <v>26</v>
      </c>
      <c r="C158" s="14" t="s">
        <v>87</v>
      </c>
      <c r="D158" s="14" t="s">
        <v>11</v>
      </c>
      <c r="E158" s="15" t="s">
        <v>90</v>
      </c>
      <c r="F158" s="15"/>
      <c r="G158" s="290">
        <f>G159</f>
        <v>900</v>
      </c>
      <c r="H158" s="290">
        <f>H159</f>
        <v>0</v>
      </c>
      <c r="I158" s="320">
        <f t="shared" si="11"/>
        <v>0</v>
      </c>
      <c r="J158" s="321">
        <f t="shared" si="12"/>
        <v>-900</v>
      </c>
    </row>
    <row r="159" spans="1:10" s="164" customFormat="1" ht="12.75">
      <c r="A159" s="9" t="s">
        <v>37</v>
      </c>
      <c r="B159" s="163" t="s">
        <v>26</v>
      </c>
      <c r="C159" s="162" t="s">
        <v>87</v>
      </c>
      <c r="D159" s="162" t="s">
        <v>11</v>
      </c>
      <c r="E159" s="163" t="s">
        <v>90</v>
      </c>
      <c r="F159" s="163" t="s">
        <v>38</v>
      </c>
      <c r="G159" s="294">
        <v>900</v>
      </c>
      <c r="H159" s="294"/>
      <c r="I159" s="320">
        <f t="shared" si="11"/>
        <v>0</v>
      </c>
      <c r="J159" s="321">
        <f t="shared" si="12"/>
        <v>-900</v>
      </c>
    </row>
    <row r="160" spans="1:10" ht="15.75">
      <c r="A160" s="168" t="s">
        <v>91</v>
      </c>
      <c r="B160" s="152" t="s">
        <v>26</v>
      </c>
      <c r="C160" s="150" t="s">
        <v>51</v>
      </c>
      <c r="D160" s="150"/>
      <c r="E160" s="152"/>
      <c r="F160" s="152"/>
      <c r="G160" s="184">
        <f>SUM(G162)</f>
        <v>111</v>
      </c>
      <c r="H160" s="184">
        <f>SUM(H162)</f>
        <v>27.765</v>
      </c>
      <c r="I160" s="320">
        <f t="shared" si="11"/>
        <v>25.013513513513512</v>
      </c>
      <c r="J160" s="321">
        <f t="shared" si="12"/>
        <v>-83.235</v>
      </c>
    </row>
    <row r="161" spans="1:10" ht="12.75">
      <c r="A161" s="166" t="s">
        <v>92</v>
      </c>
      <c r="B161" s="156" t="s">
        <v>26</v>
      </c>
      <c r="C161" s="155" t="s">
        <v>51</v>
      </c>
      <c r="D161" s="155" t="s">
        <v>11</v>
      </c>
      <c r="E161" s="156"/>
      <c r="F161" s="156"/>
      <c r="G161" s="286">
        <f>SUM(G162)</f>
        <v>111</v>
      </c>
      <c r="H161" s="286">
        <f>SUM(H162)</f>
        <v>27.765</v>
      </c>
      <c r="I161" s="320">
        <f t="shared" si="11"/>
        <v>25.013513513513512</v>
      </c>
      <c r="J161" s="321">
        <f t="shared" si="12"/>
        <v>-83.235</v>
      </c>
    </row>
    <row r="162" spans="1:10" s="160" customFormat="1" ht="25.5">
      <c r="A162" s="158" t="s">
        <v>187</v>
      </c>
      <c r="B162" s="15" t="s">
        <v>26</v>
      </c>
      <c r="C162" s="14" t="s">
        <v>51</v>
      </c>
      <c r="D162" s="14" t="s">
        <v>11</v>
      </c>
      <c r="E162" s="15" t="s">
        <v>93</v>
      </c>
      <c r="F162" s="15"/>
      <c r="G162" s="290">
        <f>G163</f>
        <v>111</v>
      </c>
      <c r="H162" s="290">
        <f>H163</f>
        <v>27.765</v>
      </c>
      <c r="I162" s="320">
        <f t="shared" si="11"/>
        <v>25.013513513513512</v>
      </c>
      <c r="J162" s="321">
        <f t="shared" si="12"/>
        <v>-83.235</v>
      </c>
    </row>
    <row r="163" spans="1:10" s="164" customFormat="1" ht="12.75">
      <c r="A163" s="9" t="s">
        <v>32</v>
      </c>
      <c r="B163" s="163" t="s">
        <v>26</v>
      </c>
      <c r="C163" s="162" t="s">
        <v>51</v>
      </c>
      <c r="D163" s="162" t="s">
        <v>11</v>
      </c>
      <c r="E163" s="163" t="s">
        <v>93</v>
      </c>
      <c r="F163" s="163" t="s">
        <v>33</v>
      </c>
      <c r="G163" s="294">
        <v>111</v>
      </c>
      <c r="H163" s="294">
        <v>27.765</v>
      </c>
      <c r="I163" s="320">
        <f t="shared" si="11"/>
        <v>25.013513513513512</v>
      </c>
      <c r="J163" s="321">
        <f t="shared" si="12"/>
        <v>-83.235</v>
      </c>
    </row>
    <row r="164" spans="1:10" ht="15.75">
      <c r="A164" s="296" t="s">
        <v>94</v>
      </c>
      <c r="B164" s="296"/>
      <c r="C164" s="296"/>
      <c r="D164" s="296"/>
      <c r="E164" s="296"/>
      <c r="F164" s="296"/>
      <c r="G164" s="295">
        <f>SUM(G11+G57+G62+G88+G160+G66+G154)</f>
        <v>53816.575</v>
      </c>
      <c r="H164" s="295">
        <f>SUM(H11+H57+H62+H88+H160+H66+H154)</f>
        <v>4817.0826799999995</v>
      </c>
      <c r="I164" s="320">
        <f t="shared" si="11"/>
        <v>8.950927627780104</v>
      </c>
      <c r="J164" s="321">
        <f t="shared" si="12"/>
        <v>-48999.49232</v>
      </c>
    </row>
  </sheetData>
  <sheetProtection selectLockedCells="1" selectUnlockedCells="1"/>
  <mergeCells count="7">
    <mergeCell ref="A4:J4"/>
    <mergeCell ref="A6:J6"/>
    <mergeCell ref="A7:J7"/>
    <mergeCell ref="A1:J1"/>
    <mergeCell ref="A2:J2"/>
    <mergeCell ref="A3:J3"/>
    <mergeCell ref="A164:F164"/>
  </mergeCells>
  <printOptions/>
  <pageMargins left="0.7480314960629921" right="0.15748031496062992" top="0.5511811023622047" bottom="0.4330708661417323" header="0.5118110236220472" footer="0.1968503937007874"/>
  <pageSetup fitToHeight="3" fitToWidth="1" horizontalDpi="600" verticalDpi="600" orientation="portrait" paperSize="9" scale="57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76"/>
  <sheetViews>
    <sheetView zoomScalePageLayoutView="0" workbookViewId="0" topLeftCell="A151">
      <selection activeCell="F22" sqref="F22:G175"/>
    </sheetView>
  </sheetViews>
  <sheetFormatPr defaultColWidth="9.00390625" defaultRowHeight="12.75"/>
  <cols>
    <col min="1" max="1" width="66.875" style="202" customWidth="1"/>
    <col min="2" max="2" width="5.25390625" style="202" customWidth="1"/>
    <col min="3" max="3" width="9.625" style="202" customWidth="1"/>
    <col min="4" max="4" width="15.75390625" style="202" customWidth="1"/>
    <col min="5" max="5" width="5.625" style="202" customWidth="1"/>
    <col min="6" max="6" width="17.375" style="202" customWidth="1"/>
    <col min="7" max="7" width="15.125" style="202" customWidth="1"/>
    <col min="8" max="16384" width="9.125" style="202" customWidth="1"/>
  </cols>
  <sheetData>
    <row r="1" spans="1:6" ht="15" customHeight="1">
      <c r="A1" s="297" t="s">
        <v>251</v>
      </c>
      <c r="B1" s="298"/>
      <c r="C1" s="298"/>
      <c r="D1" s="298"/>
      <c r="E1" s="298"/>
      <c r="F1" s="298"/>
    </row>
    <row r="2" spans="1:6" ht="14.25" customHeight="1">
      <c r="A2" s="297" t="s">
        <v>95</v>
      </c>
      <c r="B2" s="298"/>
      <c r="C2" s="298"/>
      <c r="D2" s="298"/>
      <c r="E2" s="298"/>
      <c r="F2" s="298"/>
    </row>
    <row r="3" spans="1:6" ht="14.25" customHeight="1">
      <c r="A3" s="297" t="s">
        <v>0</v>
      </c>
      <c r="B3" s="298"/>
      <c r="C3" s="298"/>
      <c r="D3" s="298"/>
      <c r="E3" s="298"/>
      <c r="F3" s="298"/>
    </row>
    <row r="4" spans="1:6" ht="14.25" customHeight="1">
      <c r="A4" s="297" t="s">
        <v>258</v>
      </c>
      <c r="B4" s="298"/>
      <c r="C4" s="298"/>
      <c r="D4" s="298"/>
      <c r="E4" s="298"/>
      <c r="F4" s="298"/>
    </row>
    <row r="5" spans="1:6" ht="14.25" customHeight="1">
      <c r="A5" s="297" t="s">
        <v>96</v>
      </c>
      <c r="B5" s="298"/>
      <c r="C5" s="298"/>
      <c r="D5" s="298"/>
      <c r="E5" s="298"/>
      <c r="F5" s="298"/>
    </row>
    <row r="6" spans="1:6" ht="14.25" customHeight="1">
      <c r="A6" s="297" t="s">
        <v>97</v>
      </c>
      <c r="B6" s="298"/>
      <c r="C6" s="298"/>
      <c r="D6" s="298"/>
      <c r="E6" s="298"/>
      <c r="F6" s="298"/>
    </row>
    <row r="7" spans="1:6" ht="14.25" customHeight="1">
      <c r="A7" s="297" t="s">
        <v>0</v>
      </c>
      <c r="B7" s="298"/>
      <c r="C7" s="298"/>
      <c r="D7" s="298"/>
      <c r="E7" s="298"/>
      <c r="F7" s="298"/>
    </row>
    <row r="8" spans="1:6" ht="14.25" customHeight="1">
      <c r="A8" s="297" t="s">
        <v>98</v>
      </c>
      <c r="B8" s="298"/>
      <c r="C8" s="298"/>
      <c r="D8" s="298"/>
      <c r="E8" s="298"/>
      <c r="F8" s="298"/>
    </row>
    <row r="9" spans="1:6" ht="14.25" customHeight="1">
      <c r="A9" s="297" t="s">
        <v>244</v>
      </c>
      <c r="B9" s="298"/>
      <c r="C9" s="298"/>
      <c r="D9" s="298"/>
      <c r="E9" s="298"/>
      <c r="F9" s="298"/>
    </row>
    <row r="10" spans="1:6" ht="14.25" customHeight="1">
      <c r="A10" s="297" t="s">
        <v>245</v>
      </c>
      <c r="B10" s="298"/>
      <c r="C10" s="298"/>
      <c r="D10" s="298"/>
      <c r="E10" s="298"/>
      <c r="F10" s="298"/>
    </row>
    <row r="11" spans="1:6" ht="14.25" customHeight="1">
      <c r="A11" s="297" t="s">
        <v>253</v>
      </c>
      <c r="B11" s="298"/>
      <c r="C11" s="298"/>
      <c r="D11" s="298"/>
      <c r="E11" s="298"/>
      <c r="F11" s="298"/>
    </row>
    <row r="12" spans="1:6" ht="14.25" customHeight="1" hidden="1">
      <c r="A12" s="297" t="s">
        <v>229</v>
      </c>
      <c r="B12" s="297"/>
      <c r="C12" s="297"/>
      <c r="D12" s="297"/>
      <c r="E12" s="297"/>
      <c r="F12" s="297"/>
    </row>
    <row r="13" spans="1:6" ht="14.25" customHeight="1" hidden="1">
      <c r="A13" s="297" t="s">
        <v>242</v>
      </c>
      <c r="B13" s="297"/>
      <c r="C13" s="297"/>
      <c r="D13" s="297"/>
      <c r="E13" s="297"/>
      <c r="F13" s="297"/>
    </row>
    <row r="14" spans="1:6" ht="14.25" customHeight="1" hidden="1">
      <c r="A14" s="297" t="s">
        <v>129</v>
      </c>
      <c r="B14" s="297"/>
      <c r="C14" s="297"/>
      <c r="D14" s="297"/>
      <c r="E14" s="297"/>
      <c r="F14" s="297"/>
    </row>
    <row r="15" spans="1:6" ht="15">
      <c r="A15" s="203"/>
      <c r="B15" s="203"/>
      <c r="C15" s="203"/>
      <c r="D15" s="203"/>
      <c r="E15" s="203"/>
      <c r="F15" s="203"/>
    </row>
    <row r="16" spans="1:6" ht="15.75">
      <c r="A16" s="300" t="s">
        <v>99</v>
      </c>
      <c r="B16" s="300"/>
      <c r="C16" s="300"/>
      <c r="D16" s="300"/>
      <c r="E16" s="300"/>
      <c r="F16" s="300"/>
    </row>
    <row r="17" spans="1:6" ht="12.75" customHeight="1">
      <c r="A17" s="300" t="s">
        <v>100</v>
      </c>
      <c r="B17" s="300"/>
      <c r="C17" s="300"/>
      <c r="D17" s="300"/>
      <c r="E17" s="300"/>
      <c r="F17" s="300"/>
    </row>
    <row r="18" spans="1:6" ht="12.75" customHeight="1">
      <c r="A18" s="300" t="s">
        <v>249</v>
      </c>
      <c r="B18" s="300"/>
      <c r="C18" s="300"/>
      <c r="D18" s="300"/>
      <c r="E18" s="300"/>
      <c r="F18" s="300"/>
    </row>
    <row r="19" spans="1:5" ht="12.75" customHeight="1">
      <c r="A19" s="204"/>
      <c r="B19" s="204"/>
      <c r="C19" s="204"/>
      <c r="D19" s="204"/>
      <c r="E19" s="204"/>
    </row>
    <row r="20" spans="5:6" ht="12.75">
      <c r="E20" s="205"/>
      <c r="F20" s="205" t="s">
        <v>1</v>
      </c>
    </row>
    <row r="21" spans="1:6" ht="17.25" customHeight="1">
      <c r="A21" s="206" t="s">
        <v>2</v>
      </c>
      <c r="B21" s="206" t="s">
        <v>101</v>
      </c>
      <c r="C21" s="207" t="s">
        <v>5</v>
      </c>
      <c r="D21" s="206" t="s">
        <v>6</v>
      </c>
      <c r="E21" s="206" t="s">
        <v>7</v>
      </c>
      <c r="F21" s="206" t="s">
        <v>8</v>
      </c>
    </row>
    <row r="22" spans="1:7" ht="36">
      <c r="A22" s="208" t="s">
        <v>9</v>
      </c>
      <c r="B22" s="209"/>
      <c r="C22" s="209"/>
      <c r="D22" s="210"/>
      <c r="E22" s="210"/>
      <c r="F22" s="265">
        <f>SUM(B176)</f>
        <v>53816.575</v>
      </c>
      <c r="G22" s="265">
        <f>SUM(C176)</f>
        <v>0</v>
      </c>
    </row>
    <row r="23" spans="1:7" ht="15.75">
      <c r="A23" s="211" t="s">
        <v>10</v>
      </c>
      <c r="B23" s="212" t="s">
        <v>11</v>
      </c>
      <c r="C23" s="213"/>
      <c r="D23" s="214"/>
      <c r="E23" s="214"/>
      <c r="F23" s="266">
        <f>SUM(F32+F42+F53+F27)+F45+F48</f>
        <v>5615.5</v>
      </c>
      <c r="G23" s="266">
        <f>SUM(G32+G42+G53+G27)+G45+G48</f>
        <v>1329.2857999999999</v>
      </c>
    </row>
    <row r="24" spans="1:70" s="218" customFormat="1" ht="31.5" customHeight="1" hidden="1">
      <c r="A24" s="215" t="s">
        <v>12</v>
      </c>
      <c r="B24" s="216" t="s">
        <v>11</v>
      </c>
      <c r="C24" s="216" t="s">
        <v>13</v>
      </c>
      <c r="D24" s="217"/>
      <c r="E24" s="217"/>
      <c r="F24" s="267">
        <f>SUM(F25)</f>
        <v>0</v>
      </c>
      <c r="G24" s="267">
        <f>SUM(G25)</f>
        <v>0</v>
      </c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02"/>
      <c r="BQ24" s="202"/>
      <c r="BR24" s="202"/>
    </row>
    <row r="25" spans="1:70" s="222" customFormat="1" ht="49.5" customHeight="1" hidden="1">
      <c r="A25" s="219" t="s">
        <v>14</v>
      </c>
      <c r="B25" s="220" t="s">
        <v>11</v>
      </c>
      <c r="C25" s="220" t="s">
        <v>13</v>
      </c>
      <c r="D25" s="221" t="s">
        <v>15</v>
      </c>
      <c r="E25" s="221"/>
      <c r="F25" s="268">
        <f>F26</f>
        <v>0</v>
      </c>
      <c r="G25" s="268">
        <f>G26</f>
        <v>0</v>
      </c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2"/>
      <c r="BQ25" s="202"/>
      <c r="BR25" s="202"/>
    </row>
    <row r="26" spans="1:70" s="226" customFormat="1" ht="51.75" customHeight="1" hidden="1">
      <c r="A26" s="223" t="s">
        <v>16</v>
      </c>
      <c r="B26" s="224" t="s">
        <v>11</v>
      </c>
      <c r="C26" s="224" t="s">
        <v>13</v>
      </c>
      <c r="D26" s="225" t="s">
        <v>15</v>
      </c>
      <c r="E26" s="225" t="s">
        <v>17</v>
      </c>
      <c r="F26" s="269"/>
      <c r="G26" s="269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2"/>
    </row>
    <row r="27" spans="1:70" s="218" customFormat="1" ht="39.75" customHeight="1">
      <c r="A27" s="215" t="s">
        <v>18</v>
      </c>
      <c r="B27" s="216" t="s">
        <v>11</v>
      </c>
      <c r="C27" s="216" t="s">
        <v>19</v>
      </c>
      <c r="D27" s="217"/>
      <c r="E27" s="217"/>
      <c r="F27" s="267">
        <f>SUM(F28)+F30</f>
        <v>17.4</v>
      </c>
      <c r="G27" s="267">
        <f>SUM(G28)+G30</f>
        <v>4</v>
      </c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2"/>
      <c r="BK27" s="202"/>
      <c r="BL27" s="202"/>
      <c r="BM27" s="202"/>
      <c r="BN27" s="202"/>
      <c r="BO27" s="202"/>
      <c r="BP27" s="202"/>
      <c r="BQ27" s="202"/>
      <c r="BR27" s="202"/>
    </row>
    <row r="28" spans="1:70" s="222" customFormat="1" ht="38.25">
      <c r="A28" s="227" t="s">
        <v>167</v>
      </c>
      <c r="B28" s="220" t="s">
        <v>11</v>
      </c>
      <c r="C28" s="220" t="s">
        <v>19</v>
      </c>
      <c r="D28" s="221" t="s">
        <v>20</v>
      </c>
      <c r="E28" s="221"/>
      <c r="F28" s="268">
        <f>F29</f>
        <v>1.8</v>
      </c>
      <c r="G28" s="268">
        <f>G29</f>
        <v>0.45</v>
      </c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P28" s="202"/>
      <c r="BQ28" s="202"/>
      <c r="BR28" s="202"/>
    </row>
    <row r="29" spans="1:70" s="222" customFormat="1" ht="51.75" customHeight="1">
      <c r="A29" s="223" t="s">
        <v>16</v>
      </c>
      <c r="B29" s="224" t="s">
        <v>11</v>
      </c>
      <c r="C29" s="224" t="s">
        <v>19</v>
      </c>
      <c r="D29" s="225" t="s">
        <v>20</v>
      </c>
      <c r="E29" s="225" t="s">
        <v>17</v>
      </c>
      <c r="F29" s="269">
        <f>SUM('№ 2'!G17)</f>
        <v>1.8</v>
      </c>
      <c r="G29" s="269">
        <f>SUM('№ 2'!H17)</f>
        <v>0.45</v>
      </c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2"/>
      <c r="BK29" s="202"/>
      <c r="BL29" s="202"/>
      <c r="BM29" s="202"/>
      <c r="BN29" s="202"/>
      <c r="BO29" s="202"/>
      <c r="BP29" s="202"/>
      <c r="BQ29" s="202"/>
      <c r="BR29" s="202"/>
    </row>
    <row r="30" spans="1:70" s="222" customFormat="1" ht="49.5" customHeight="1">
      <c r="A30" s="227" t="s">
        <v>168</v>
      </c>
      <c r="B30" s="220" t="s">
        <v>11</v>
      </c>
      <c r="C30" s="220" t="s">
        <v>19</v>
      </c>
      <c r="D30" s="221" t="s">
        <v>21</v>
      </c>
      <c r="E30" s="221"/>
      <c r="F30" s="268">
        <f>F31</f>
        <v>15.6</v>
      </c>
      <c r="G30" s="268">
        <f>G31</f>
        <v>3.55</v>
      </c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2"/>
      <c r="BL30" s="202"/>
      <c r="BM30" s="202"/>
      <c r="BN30" s="202"/>
      <c r="BO30" s="202"/>
      <c r="BP30" s="202"/>
      <c r="BQ30" s="202"/>
      <c r="BR30" s="202"/>
    </row>
    <row r="31" spans="1:70" s="222" customFormat="1" ht="51" customHeight="1">
      <c r="A31" s="223" t="s">
        <v>16</v>
      </c>
      <c r="B31" s="224" t="s">
        <v>11</v>
      </c>
      <c r="C31" s="224" t="s">
        <v>19</v>
      </c>
      <c r="D31" s="225" t="s">
        <v>21</v>
      </c>
      <c r="E31" s="225" t="s">
        <v>17</v>
      </c>
      <c r="F31" s="269">
        <f>SUM('№ 2'!G19)</f>
        <v>15.6</v>
      </c>
      <c r="G31" s="269">
        <f>SUM('№ 2'!H19)</f>
        <v>3.55</v>
      </c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02"/>
      <c r="BQ31" s="202"/>
      <c r="BR31" s="202"/>
    </row>
    <row r="32" spans="1:7" ht="38.25">
      <c r="A32" s="215" t="s">
        <v>22</v>
      </c>
      <c r="B32" s="216" t="s">
        <v>11</v>
      </c>
      <c r="C32" s="216" t="s">
        <v>23</v>
      </c>
      <c r="D32" s="217"/>
      <c r="E32" s="217"/>
      <c r="F32" s="267">
        <f>F33+F38+F40</f>
        <v>4698.1</v>
      </c>
      <c r="G32" s="267">
        <f>G33+G38+G40</f>
        <v>1172.2857999999999</v>
      </c>
    </row>
    <row r="33" spans="1:7" ht="38.25">
      <c r="A33" s="227" t="s">
        <v>169</v>
      </c>
      <c r="B33" s="220" t="s">
        <v>11</v>
      </c>
      <c r="C33" s="220" t="s">
        <v>23</v>
      </c>
      <c r="D33" s="221" t="s">
        <v>24</v>
      </c>
      <c r="E33" s="221"/>
      <c r="F33" s="268">
        <f>F34+F35+F36+F37</f>
        <v>3900.7000000000003</v>
      </c>
      <c r="G33" s="268">
        <f>G34+G35+G36+G37</f>
        <v>973.80293</v>
      </c>
    </row>
    <row r="34" spans="1:70" s="226" customFormat="1" ht="51">
      <c r="A34" s="223" t="s">
        <v>16</v>
      </c>
      <c r="B34" s="224" t="s">
        <v>11</v>
      </c>
      <c r="C34" s="224" t="s">
        <v>23</v>
      </c>
      <c r="D34" s="225" t="s">
        <v>24</v>
      </c>
      <c r="E34" s="225" t="s">
        <v>17</v>
      </c>
      <c r="F34" s="269">
        <f>SUM('№ 2'!G22)</f>
        <v>2866.8</v>
      </c>
      <c r="G34" s="269">
        <f>SUM('№ 2'!H22)</f>
        <v>731.70863</v>
      </c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  <c r="BM34" s="202"/>
      <c r="BN34" s="202"/>
      <c r="BO34" s="202"/>
      <c r="BP34" s="202"/>
      <c r="BQ34" s="202"/>
      <c r="BR34" s="202"/>
    </row>
    <row r="35" spans="1:70" s="226" customFormat="1" ht="25.5">
      <c r="A35" s="223" t="s">
        <v>25</v>
      </c>
      <c r="B35" s="224" t="s">
        <v>11</v>
      </c>
      <c r="C35" s="224" t="s">
        <v>23</v>
      </c>
      <c r="D35" s="225" t="s">
        <v>24</v>
      </c>
      <c r="E35" s="225" t="s">
        <v>27</v>
      </c>
      <c r="F35" s="269">
        <f>SUM('№ 2'!G23)</f>
        <v>980.5</v>
      </c>
      <c r="G35" s="269">
        <f>SUM('№ 2'!H23)</f>
        <v>226.6513</v>
      </c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  <c r="BQ35" s="202"/>
      <c r="BR35" s="202"/>
    </row>
    <row r="36" spans="1:70" s="226" customFormat="1" ht="12.75" hidden="1">
      <c r="A36" s="228" t="s">
        <v>32</v>
      </c>
      <c r="B36" s="224" t="s">
        <v>11</v>
      </c>
      <c r="C36" s="224" t="s">
        <v>23</v>
      </c>
      <c r="D36" s="225" t="s">
        <v>24</v>
      </c>
      <c r="E36" s="225" t="s">
        <v>33</v>
      </c>
      <c r="F36" s="269">
        <f>SUM('№ 2'!G24)</f>
        <v>0</v>
      </c>
      <c r="G36" s="269">
        <f>SUM('№ 2'!H24)</f>
        <v>0</v>
      </c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2"/>
      <c r="BR36" s="202"/>
    </row>
    <row r="37" spans="1:70" s="226" customFormat="1" ht="12.75">
      <c r="A37" s="228" t="s">
        <v>28</v>
      </c>
      <c r="B37" s="224" t="s">
        <v>11</v>
      </c>
      <c r="C37" s="224" t="s">
        <v>23</v>
      </c>
      <c r="D37" s="225" t="s">
        <v>24</v>
      </c>
      <c r="E37" s="225" t="s">
        <v>26</v>
      </c>
      <c r="F37" s="269">
        <f>SUM('№ 2'!G25)</f>
        <v>53.4</v>
      </c>
      <c r="G37" s="269">
        <f>SUM('№ 2'!H25)</f>
        <v>15.443</v>
      </c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  <c r="BI37" s="202"/>
      <c r="BJ37" s="202"/>
      <c r="BK37" s="202"/>
      <c r="BL37" s="202"/>
      <c r="BM37" s="202"/>
      <c r="BN37" s="202"/>
      <c r="BO37" s="202"/>
      <c r="BP37" s="202"/>
      <c r="BQ37" s="202"/>
      <c r="BR37" s="202"/>
    </row>
    <row r="38" spans="1:7" ht="47.25" customHeight="1">
      <c r="A38" s="227" t="s">
        <v>170</v>
      </c>
      <c r="B38" s="220" t="s">
        <v>11</v>
      </c>
      <c r="C38" s="220" t="s">
        <v>23</v>
      </c>
      <c r="D38" s="221" t="s">
        <v>29</v>
      </c>
      <c r="E38" s="221"/>
      <c r="F38" s="268">
        <f>F39</f>
        <v>797.4</v>
      </c>
      <c r="G38" s="268">
        <f>G39</f>
        <v>198.48287</v>
      </c>
    </row>
    <row r="39" spans="1:7" ht="24.75" customHeight="1">
      <c r="A39" s="223" t="s">
        <v>16</v>
      </c>
      <c r="B39" s="224" t="s">
        <v>11</v>
      </c>
      <c r="C39" s="224" t="s">
        <v>23</v>
      </c>
      <c r="D39" s="225" t="s">
        <v>29</v>
      </c>
      <c r="E39" s="225" t="s">
        <v>17</v>
      </c>
      <c r="F39" s="269">
        <f>SUM('№ 2'!G27)</f>
        <v>797.4</v>
      </c>
      <c r="G39" s="269">
        <f>SUM('№ 2'!H27)</f>
        <v>198.48287</v>
      </c>
    </row>
    <row r="40" spans="1:70" s="222" customFormat="1" ht="51" hidden="1">
      <c r="A40" s="227" t="s">
        <v>30</v>
      </c>
      <c r="B40" s="220" t="s">
        <v>11</v>
      </c>
      <c r="C40" s="220" t="s">
        <v>23</v>
      </c>
      <c r="D40" s="221" t="s">
        <v>31</v>
      </c>
      <c r="E40" s="221"/>
      <c r="F40" s="268">
        <f>F41</f>
        <v>0</v>
      </c>
      <c r="G40" s="268">
        <f>G41</f>
        <v>0</v>
      </c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02"/>
      <c r="BC40" s="202"/>
      <c r="BD40" s="202"/>
      <c r="BE40" s="202"/>
      <c r="BF40" s="202"/>
      <c r="BG40" s="202"/>
      <c r="BH40" s="202"/>
      <c r="BI40" s="202"/>
      <c r="BJ40" s="202"/>
      <c r="BK40" s="202"/>
      <c r="BL40" s="202"/>
      <c r="BM40" s="202"/>
      <c r="BN40" s="202"/>
      <c r="BO40" s="202"/>
      <c r="BP40" s="202"/>
      <c r="BQ40" s="202"/>
      <c r="BR40" s="202"/>
    </row>
    <row r="41" spans="1:70" s="226" customFormat="1" ht="12.75" hidden="1">
      <c r="A41" s="228" t="s">
        <v>32</v>
      </c>
      <c r="B41" s="224" t="s">
        <v>11</v>
      </c>
      <c r="C41" s="224" t="s">
        <v>23</v>
      </c>
      <c r="D41" s="225" t="s">
        <v>31</v>
      </c>
      <c r="E41" s="225" t="s">
        <v>33</v>
      </c>
      <c r="F41" s="269">
        <f>SUM('№ 2'!G29)</f>
        <v>0</v>
      </c>
      <c r="G41" s="269">
        <f>SUM('№ 2'!H29)</f>
        <v>0</v>
      </c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  <c r="BE41" s="202"/>
      <c r="BF41" s="202"/>
      <c r="BG41" s="202"/>
      <c r="BH41" s="202"/>
      <c r="BI41" s="202"/>
      <c r="BJ41" s="202"/>
      <c r="BK41" s="202"/>
      <c r="BL41" s="202"/>
      <c r="BM41" s="202"/>
      <c r="BN41" s="202"/>
      <c r="BO41" s="202"/>
      <c r="BP41" s="202"/>
      <c r="BQ41" s="202"/>
      <c r="BR41" s="202"/>
    </row>
    <row r="42" spans="1:7" ht="26.25" customHeight="1">
      <c r="A42" s="229" t="s">
        <v>34</v>
      </c>
      <c r="B42" s="216" t="s">
        <v>11</v>
      </c>
      <c r="C42" s="216" t="s">
        <v>35</v>
      </c>
      <c r="D42" s="217"/>
      <c r="E42" s="217"/>
      <c r="F42" s="267">
        <f>F43</f>
        <v>197</v>
      </c>
      <c r="G42" s="267">
        <f>G43</f>
        <v>49.5</v>
      </c>
    </row>
    <row r="43" spans="1:7" ht="25.5">
      <c r="A43" s="230" t="s">
        <v>171</v>
      </c>
      <c r="B43" s="220" t="s">
        <v>11</v>
      </c>
      <c r="C43" s="220" t="s">
        <v>35</v>
      </c>
      <c r="D43" s="221" t="s">
        <v>36</v>
      </c>
      <c r="E43" s="221"/>
      <c r="F43" s="268">
        <f>F44</f>
        <v>197</v>
      </c>
      <c r="G43" s="268">
        <f>G44</f>
        <v>49.5</v>
      </c>
    </row>
    <row r="44" spans="1:70" s="226" customFormat="1" ht="15" customHeight="1">
      <c r="A44" s="228" t="s">
        <v>37</v>
      </c>
      <c r="B44" s="224" t="s">
        <v>11</v>
      </c>
      <c r="C44" s="224" t="s">
        <v>35</v>
      </c>
      <c r="D44" s="225" t="s">
        <v>102</v>
      </c>
      <c r="E44" s="225" t="s">
        <v>38</v>
      </c>
      <c r="F44" s="269">
        <f>SUM('№ 2'!G32)</f>
        <v>197</v>
      </c>
      <c r="G44" s="269">
        <f>SUM('№ 2'!H32)</f>
        <v>49.5</v>
      </c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202"/>
      <c r="BC44" s="202"/>
      <c r="BD44" s="202"/>
      <c r="BE44" s="202"/>
      <c r="BF44" s="202"/>
      <c r="BG44" s="202"/>
      <c r="BH44" s="202"/>
      <c r="BI44" s="202"/>
      <c r="BJ44" s="202"/>
      <c r="BK44" s="202"/>
      <c r="BL44" s="202"/>
      <c r="BM44" s="202"/>
      <c r="BN44" s="202"/>
      <c r="BO44" s="202"/>
      <c r="BP44" s="202"/>
      <c r="BQ44" s="202"/>
      <c r="BR44" s="202"/>
    </row>
    <row r="45" spans="1:70" s="226" customFormat="1" ht="12.75">
      <c r="A45" s="229" t="s">
        <v>103</v>
      </c>
      <c r="B45" s="216" t="s">
        <v>11</v>
      </c>
      <c r="C45" s="216" t="s">
        <v>42</v>
      </c>
      <c r="D45" s="217"/>
      <c r="E45" s="217"/>
      <c r="F45" s="267">
        <f>F46</f>
        <v>353</v>
      </c>
      <c r="G45" s="267">
        <f>G46</f>
        <v>0</v>
      </c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202"/>
      <c r="BI45" s="202"/>
      <c r="BJ45" s="202"/>
      <c r="BK45" s="202"/>
      <c r="BL45" s="202"/>
      <c r="BM45" s="202"/>
      <c r="BN45" s="202"/>
      <c r="BO45" s="202"/>
      <c r="BP45" s="202"/>
      <c r="BQ45" s="202"/>
      <c r="BR45" s="202"/>
    </row>
    <row r="46" spans="1:70" s="226" customFormat="1" ht="16.5" customHeight="1">
      <c r="A46" s="227" t="s">
        <v>172</v>
      </c>
      <c r="B46" s="220" t="s">
        <v>11</v>
      </c>
      <c r="C46" s="220" t="s">
        <v>42</v>
      </c>
      <c r="D46" s="221" t="s">
        <v>31</v>
      </c>
      <c r="E46" s="221"/>
      <c r="F46" s="268">
        <f>F47</f>
        <v>353</v>
      </c>
      <c r="G46" s="268">
        <f>G47</f>
        <v>0</v>
      </c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  <c r="BI46" s="202"/>
      <c r="BJ46" s="202"/>
      <c r="BK46" s="202"/>
      <c r="BL46" s="202"/>
      <c r="BM46" s="202"/>
      <c r="BN46" s="202"/>
      <c r="BO46" s="202"/>
      <c r="BP46" s="202"/>
      <c r="BQ46" s="202"/>
      <c r="BR46" s="202"/>
    </row>
    <row r="47" spans="1:70" s="226" customFormat="1" ht="12.75">
      <c r="A47" s="228" t="s">
        <v>28</v>
      </c>
      <c r="B47" s="224" t="s">
        <v>11</v>
      </c>
      <c r="C47" s="224" t="s">
        <v>42</v>
      </c>
      <c r="D47" s="225" t="s">
        <v>31</v>
      </c>
      <c r="E47" s="225" t="s">
        <v>26</v>
      </c>
      <c r="F47" s="269">
        <f>SUM('№ 2'!G40)</f>
        <v>353</v>
      </c>
      <c r="G47" s="269">
        <f>SUM('№ 2'!H40)</f>
        <v>0</v>
      </c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2"/>
      <c r="BQ47" s="202"/>
      <c r="BR47" s="202"/>
    </row>
    <row r="48" spans="1:70" s="226" customFormat="1" ht="12.75" hidden="1">
      <c r="A48" s="229" t="s">
        <v>39</v>
      </c>
      <c r="B48" s="231" t="s">
        <v>11</v>
      </c>
      <c r="C48" s="231" t="s">
        <v>40</v>
      </c>
      <c r="D48" s="232"/>
      <c r="E48" s="232"/>
      <c r="F48" s="270">
        <f>SUM(F49+F51)</f>
        <v>0</v>
      </c>
      <c r="G48" s="270">
        <f>SUM(G49+G51)</f>
        <v>0</v>
      </c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  <c r="BI48" s="202"/>
      <c r="BJ48" s="202"/>
      <c r="BK48" s="202"/>
      <c r="BL48" s="202"/>
      <c r="BM48" s="202"/>
      <c r="BN48" s="202"/>
      <c r="BO48" s="202"/>
      <c r="BP48" s="202"/>
      <c r="BQ48" s="202"/>
      <c r="BR48" s="202"/>
    </row>
    <row r="49" spans="1:70" s="226" customFormat="1" ht="51" hidden="1">
      <c r="A49" s="230" t="s">
        <v>158</v>
      </c>
      <c r="B49" s="220" t="s">
        <v>11</v>
      </c>
      <c r="C49" s="220" t="s">
        <v>40</v>
      </c>
      <c r="D49" s="221" t="s">
        <v>159</v>
      </c>
      <c r="E49" s="221"/>
      <c r="F49" s="271">
        <f>SUM(F50)</f>
        <v>0</v>
      </c>
      <c r="G49" s="271">
        <f>SUM(G50)</f>
        <v>0</v>
      </c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  <c r="BI49" s="202"/>
      <c r="BJ49" s="202"/>
      <c r="BK49" s="202"/>
      <c r="BL49" s="202"/>
      <c r="BM49" s="202"/>
      <c r="BN49" s="202"/>
      <c r="BO49" s="202"/>
      <c r="BP49" s="202"/>
      <c r="BQ49" s="202"/>
      <c r="BR49" s="202"/>
    </row>
    <row r="50" spans="1:70" s="226" customFormat="1" ht="25.5" hidden="1">
      <c r="A50" s="223" t="s">
        <v>25</v>
      </c>
      <c r="B50" s="224" t="s">
        <v>11</v>
      </c>
      <c r="C50" s="224" t="s">
        <v>40</v>
      </c>
      <c r="D50" s="225" t="s">
        <v>159</v>
      </c>
      <c r="E50" s="225" t="s">
        <v>26</v>
      </c>
      <c r="F50" s="271">
        <f>SUM('№ 2'!G35)</f>
        <v>0</v>
      </c>
      <c r="G50" s="271">
        <f>SUM('№ 2'!H35)</f>
        <v>0</v>
      </c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  <c r="BP50" s="202"/>
      <c r="BQ50" s="202"/>
      <c r="BR50" s="202"/>
    </row>
    <row r="51" spans="1:70" s="226" customFormat="1" ht="54" customHeight="1" hidden="1">
      <c r="A51" s="230" t="s">
        <v>128</v>
      </c>
      <c r="B51" s="220" t="s">
        <v>11</v>
      </c>
      <c r="C51" s="220" t="s">
        <v>40</v>
      </c>
      <c r="D51" s="221" t="s">
        <v>127</v>
      </c>
      <c r="E51" s="221"/>
      <c r="F51" s="268">
        <f>F52</f>
        <v>0</v>
      </c>
      <c r="G51" s="268">
        <f>G52</f>
        <v>0</v>
      </c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2"/>
      <c r="BA51" s="202"/>
      <c r="BB51" s="202"/>
      <c r="BC51" s="202"/>
      <c r="BD51" s="202"/>
      <c r="BE51" s="202"/>
      <c r="BF51" s="202"/>
      <c r="BG51" s="202"/>
      <c r="BH51" s="202"/>
      <c r="BI51" s="202"/>
      <c r="BJ51" s="202"/>
      <c r="BK51" s="202"/>
      <c r="BL51" s="202"/>
      <c r="BM51" s="202"/>
      <c r="BN51" s="202"/>
      <c r="BO51" s="202"/>
      <c r="BP51" s="202"/>
      <c r="BQ51" s="202"/>
      <c r="BR51" s="202"/>
    </row>
    <row r="52" spans="1:70" s="226" customFormat="1" ht="25.5" hidden="1">
      <c r="A52" s="223" t="s">
        <v>25</v>
      </c>
      <c r="B52" s="224" t="s">
        <v>11</v>
      </c>
      <c r="C52" s="224" t="s">
        <v>40</v>
      </c>
      <c r="D52" s="225" t="s">
        <v>127</v>
      </c>
      <c r="E52" s="225" t="s">
        <v>27</v>
      </c>
      <c r="F52" s="269">
        <f>SUM('№ 2'!G37)</f>
        <v>0</v>
      </c>
      <c r="G52" s="269">
        <f>SUM('№ 2'!H37)</f>
        <v>0</v>
      </c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202"/>
      <c r="BP52" s="202"/>
      <c r="BQ52" s="202"/>
      <c r="BR52" s="202"/>
    </row>
    <row r="53" spans="1:70" s="233" customFormat="1" ht="12.75">
      <c r="A53" s="215" t="s">
        <v>43</v>
      </c>
      <c r="B53" s="216" t="s">
        <v>11</v>
      </c>
      <c r="C53" s="216" t="s">
        <v>44</v>
      </c>
      <c r="D53" s="217"/>
      <c r="E53" s="217"/>
      <c r="F53" s="267">
        <f>F54+F57+F59+F61+F65+F63+F67</f>
        <v>350</v>
      </c>
      <c r="G53" s="267">
        <f>G54+G57+G59+G61+G65+G63+G67</f>
        <v>103.5</v>
      </c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02"/>
      <c r="BJ53" s="202"/>
      <c r="BK53" s="202"/>
      <c r="BL53" s="202"/>
      <c r="BM53" s="202"/>
      <c r="BN53" s="202"/>
      <c r="BO53" s="202"/>
      <c r="BP53" s="202"/>
      <c r="BQ53" s="202"/>
      <c r="BR53" s="202"/>
    </row>
    <row r="54" spans="1:70" s="233" customFormat="1" ht="38.25" hidden="1">
      <c r="A54" s="227" t="s">
        <v>169</v>
      </c>
      <c r="B54" s="220" t="s">
        <v>11</v>
      </c>
      <c r="C54" s="220" t="s">
        <v>44</v>
      </c>
      <c r="D54" s="221" t="s">
        <v>24</v>
      </c>
      <c r="E54" s="221"/>
      <c r="F54" s="272">
        <f>SUM(F55:F56)</f>
        <v>0</v>
      </c>
      <c r="G54" s="272">
        <f>SUM(G55:G56)</f>
        <v>0</v>
      </c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  <c r="BC54" s="202"/>
      <c r="BD54" s="202"/>
      <c r="BE54" s="202"/>
      <c r="BF54" s="202"/>
      <c r="BG54" s="202"/>
      <c r="BH54" s="202"/>
      <c r="BI54" s="202"/>
      <c r="BJ54" s="202"/>
      <c r="BK54" s="202"/>
      <c r="BL54" s="202"/>
      <c r="BM54" s="202"/>
      <c r="BN54" s="202"/>
      <c r="BO54" s="202"/>
      <c r="BP54" s="202"/>
      <c r="BQ54" s="202"/>
      <c r="BR54" s="202"/>
    </row>
    <row r="55" spans="1:70" s="233" customFormat="1" ht="25.5" hidden="1">
      <c r="A55" s="223" t="s">
        <v>25</v>
      </c>
      <c r="B55" s="224" t="s">
        <v>11</v>
      </c>
      <c r="C55" s="224" t="s">
        <v>44</v>
      </c>
      <c r="D55" s="225" t="s">
        <v>24</v>
      </c>
      <c r="E55" s="225" t="s">
        <v>27</v>
      </c>
      <c r="F55" s="273">
        <f>SUM('№ 2'!G43)</f>
        <v>0</v>
      </c>
      <c r="G55" s="273">
        <f>SUM('№ 2'!H43)</f>
        <v>0</v>
      </c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202"/>
      <c r="BI55" s="202"/>
      <c r="BJ55" s="202"/>
      <c r="BK55" s="202"/>
      <c r="BL55" s="202"/>
      <c r="BM55" s="202"/>
      <c r="BN55" s="202"/>
      <c r="BO55" s="202"/>
      <c r="BP55" s="202"/>
      <c r="BQ55" s="202"/>
      <c r="BR55" s="202"/>
    </row>
    <row r="56" spans="1:70" s="233" customFormat="1" ht="12.75" hidden="1">
      <c r="A56" s="228" t="s">
        <v>32</v>
      </c>
      <c r="B56" s="224" t="s">
        <v>11</v>
      </c>
      <c r="C56" s="224" t="s">
        <v>44</v>
      </c>
      <c r="D56" s="225" t="s">
        <v>24</v>
      </c>
      <c r="E56" s="225" t="s">
        <v>33</v>
      </c>
      <c r="F56" s="273">
        <f>SUM('№ 2'!G44)</f>
        <v>0</v>
      </c>
      <c r="G56" s="273">
        <f>SUM('№ 2'!H44)</f>
        <v>0</v>
      </c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02"/>
      <c r="AU56" s="202"/>
      <c r="AV56" s="202"/>
      <c r="AW56" s="202"/>
      <c r="AX56" s="202"/>
      <c r="AY56" s="202"/>
      <c r="AZ56" s="202"/>
      <c r="BA56" s="202"/>
      <c r="BB56" s="202"/>
      <c r="BC56" s="202"/>
      <c r="BD56" s="202"/>
      <c r="BE56" s="202"/>
      <c r="BF56" s="202"/>
      <c r="BG56" s="202"/>
      <c r="BH56" s="202"/>
      <c r="BI56" s="202"/>
      <c r="BJ56" s="202"/>
      <c r="BK56" s="202"/>
      <c r="BL56" s="202"/>
      <c r="BM56" s="202"/>
      <c r="BN56" s="202"/>
      <c r="BO56" s="202"/>
      <c r="BP56" s="202"/>
      <c r="BQ56" s="202"/>
      <c r="BR56" s="202"/>
    </row>
    <row r="57" spans="1:70" s="233" customFormat="1" ht="29.25" customHeight="1">
      <c r="A57" s="234" t="s">
        <v>173</v>
      </c>
      <c r="B57" s="220" t="s">
        <v>11</v>
      </c>
      <c r="C57" s="220" t="s">
        <v>44</v>
      </c>
      <c r="D57" s="221" t="s">
        <v>45</v>
      </c>
      <c r="E57" s="221"/>
      <c r="F57" s="274">
        <f>F58</f>
        <v>350</v>
      </c>
      <c r="G57" s="274">
        <f>G58</f>
        <v>103.5</v>
      </c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  <c r="BC57" s="202"/>
      <c r="BD57" s="202"/>
      <c r="BE57" s="202"/>
      <c r="BF57" s="202"/>
      <c r="BG57" s="202"/>
      <c r="BH57" s="202"/>
      <c r="BI57" s="202"/>
      <c r="BJ57" s="202"/>
      <c r="BK57" s="202"/>
      <c r="BL57" s="202"/>
      <c r="BM57" s="202"/>
      <c r="BN57" s="202"/>
      <c r="BO57" s="202"/>
      <c r="BP57" s="202"/>
      <c r="BQ57" s="202"/>
      <c r="BR57" s="202"/>
    </row>
    <row r="58" spans="1:70" s="235" customFormat="1" ht="25.5">
      <c r="A58" s="223" t="s">
        <v>25</v>
      </c>
      <c r="B58" s="224" t="s">
        <v>11</v>
      </c>
      <c r="C58" s="224" t="s">
        <v>44</v>
      </c>
      <c r="D58" s="225" t="s">
        <v>45</v>
      </c>
      <c r="E58" s="225" t="s">
        <v>27</v>
      </c>
      <c r="F58" s="275">
        <f>SUM('№ 2'!G46)</f>
        <v>350</v>
      </c>
      <c r="G58" s="275">
        <f>SUM('№ 2'!H46)</f>
        <v>103.5</v>
      </c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  <c r="AU58" s="202"/>
      <c r="AV58" s="202"/>
      <c r="AW58" s="202"/>
      <c r="AX58" s="202"/>
      <c r="AY58" s="202"/>
      <c r="AZ58" s="202"/>
      <c r="BA58" s="202"/>
      <c r="BB58" s="202"/>
      <c r="BC58" s="202"/>
      <c r="BD58" s="202"/>
      <c r="BE58" s="202"/>
      <c r="BF58" s="202"/>
      <c r="BG58" s="202"/>
      <c r="BH58" s="202"/>
      <c r="BI58" s="202"/>
      <c r="BJ58" s="202"/>
      <c r="BK58" s="202"/>
      <c r="BL58" s="202"/>
      <c r="BM58" s="202"/>
      <c r="BN58" s="202"/>
      <c r="BO58" s="202"/>
      <c r="BP58" s="202"/>
      <c r="BQ58" s="202"/>
      <c r="BR58" s="202"/>
    </row>
    <row r="59" spans="1:70" s="235" customFormat="1" ht="102" hidden="1">
      <c r="A59" s="234" t="s">
        <v>155</v>
      </c>
      <c r="B59" s="220" t="s">
        <v>11</v>
      </c>
      <c r="C59" s="220" t="s">
        <v>44</v>
      </c>
      <c r="D59" s="221" t="s">
        <v>131</v>
      </c>
      <c r="E59" s="221"/>
      <c r="F59" s="276">
        <f>SUM(F60)</f>
        <v>0</v>
      </c>
      <c r="G59" s="276">
        <f>SUM(G60)</f>
        <v>0</v>
      </c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2"/>
      <c r="AV59" s="202"/>
      <c r="AW59" s="202"/>
      <c r="AX59" s="202"/>
      <c r="AY59" s="202"/>
      <c r="AZ59" s="202"/>
      <c r="BA59" s="202"/>
      <c r="BB59" s="202"/>
      <c r="BC59" s="202"/>
      <c r="BD59" s="202"/>
      <c r="BE59" s="202"/>
      <c r="BF59" s="202"/>
      <c r="BG59" s="202"/>
      <c r="BH59" s="202"/>
      <c r="BI59" s="202"/>
      <c r="BJ59" s="202"/>
      <c r="BK59" s="202"/>
      <c r="BL59" s="202"/>
      <c r="BM59" s="202"/>
      <c r="BN59" s="202"/>
      <c r="BO59" s="202"/>
      <c r="BP59" s="202"/>
      <c r="BQ59" s="202"/>
      <c r="BR59" s="202"/>
    </row>
    <row r="60" spans="1:70" s="235" customFormat="1" ht="51" hidden="1">
      <c r="A60" s="223" t="s">
        <v>16</v>
      </c>
      <c r="B60" s="224" t="s">
        <v>11</v>
      </c>
      <c r="C60" s="224" t="s">
        <v>44</v>
      </c>
      <c r="D60" s="225" t="s">
        <v>132</v>
      </c>
      <c r="E60" s="225" t="s">
        <v>17</v>
      </c>
      <c r="F60" s="275">
        <f>SUM('№ 2'!G52)</f>
        <v>0</v>
      </c>
      <c r="G60" s="275">
        <f>SUM('№ 2'!H52)</f>
        <v>0</v>
      </c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2"/>
      <c r="AT60" s="202"/>
      <c r="AU60" s="202"/>
      <c r="AV60" s="202"/>
      <c r="AW60" s="202"/>
      <c r="AX60" s="202"/>
      <c r="AY60" s="202"/>
      <c r="AZ60" s="202"/>
      <c r="BA60" s="202"/>
      <c r="BB60" s="202"/>
      <c r="BC60" s="202"/>
      <c r="BD60" s="202"/>
      <c r="BE60" s="202"/>
      <c r="BF60" s="202"/>
      <c r="BG60" s="202"/>
      <c r="BH60" s="202"/>
      <c r="BI60" s="202"/>
      <c r="BJ60" s="202"/>
      <c r="BK60" s="202"/>
      <c r="BL60" s="202"/>
      <c r="BM60" s="202"/>
      <c r="BN60" s="202"/>
      <c r="BO60" s="202"/>
      <c r="BP60" s="202"/>
      <c r="BQ60" s="202"/>
      <c r="BR60" s="202"/>
    </row>
    <row r="61" spans="1:70" s="235" customFormat="1" ht="51" hidden="1">
      <c r="A61" s="236" t="s">
        <v>133</v>
      </c>
      <c r="B61" s="220" t="s">
        <v>11</v>
      </c>
      <c r="C61" s="220" t="s">
        <v>44</v>
      </c>
      <c r="D61" s="221" t="s">
        <v>134</v>
      </c>
      <c r="E61" s="221"/>
      <c r="F61" s="276">
        <f>SUM(F62)</f>
        <v>0</v>
      </c>
      <c r="G61" s="276">
        <f>SUM(G62)</f>
        <v>0</v>
      </c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2"/>
      <c r="AT61" s="202"/>
      <c r="AU61" s="202"/>
      <c r="AV61" s="202"/>
      <c r="AW61" s="202"/>
      <c r="AX61" s="202"/>
      <c r="AY61" s="202"/>
      <c r="AZ61" s="202"/>
      <c r="BA61" s="202"/>
      <c r="BB61" s="202"/>
      <c r="BC61" s="202"/>
      <c r="BD61" s="202"/>
      <c r="BE61" s="202"/>
      <c r="BF61" s="202"/>
      <c r="BG61" s="202"/>
      <c r="BH61" s="202"/>
      <c r="BI61" s="202"/>
      <c r="BJ61" s="202"/>
      <c r="BK61" s="202"/>
      <c r="BL61" s="202"/>
      <c r="BM61" s="202"/>
      <c r="BN61" s="202"/>
      <c r="BO61" s="202"/>
      <c r="BP61" s="202"/>
      <c r="BQ61" s="202"/>
      <c r="BR61" s="202"/>
    </row>
    <row r="62" spans="1:70" s="235" customFormat="1" ht="12.75" hidden="1">
      <c r="A62" s="228" t="s">
        <v>32</v>
      </c>
      <c r="B62" s="224" t="s">
        <v>11</v>
      </c>
      <c r="C62" s="224" t="s">
        <v>44</v>
      </c>
      <c r="D62" s="225" t="s">
        <v>134</v>
      </c>
      <c r="E62" s="225" t="s">
        <v>33</v>
      </c>
      <c r="F62" s="275">
        <f>SUM('№ 2'!G48)</f>
        <v>0</v>
      </c>
      <c r="G62" s="275">
        <f>SUM('№ 2'!H48)</f>
        <v>0</v>
      </c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2"/>
      <c r="AT62" s="202"/>
      <c r="AU62" s="202"/>
      <c r="AV62" s="202"/>
      <c r="AW62" s="202"/>
      <c r="AX62" s="202"/>
      <c r="AY62" s="202"/>
      <c r="AZ62" s="202"/>
      <c r="BA62" s="202"/>
      <c r="BB62" s="202"/>
      <c r="BC62" s="202"/>
      <c r="BD62" s="202"/>
      <c r="BE62" s="202"/>
      <c r="BF62" s="202"/>
      <c r="BG62" s="202"/>
      <c r="BH62" s="202"/>
      <c r="BI62" s="202"/>
      <c r="BJ62" s="202"/>
      <c r="BK62" s="202"/>
      <c r="BL62" s="202"/>
      <c r="BM62" s="202"/>
      <c r="BN62" s="202"/>
      <c r="BO62" s="202"/>
      <c r="BP62" s="202"/>
      <c r="BQ62" s="202"/>
      <c r="BR62" s="202"/>
    </row>
    <row r="63" spans="1:70" s="235" customFormat="1" ht="63.75" hidden="1">
      <c r="A63" s="236" t="s">
        <v>215</v>
      </c>
      <c r="B63" s="220" t="s">
        <v>11</v>
      </c>
      <c r="C63" s="220" t="s">
        <v>44</v>
      </c>
      <c r="D63" s="221" t="s">
        <v>216</v>
      </c>
      <c r="E63" s="221"/>
      <c r="F63" s="276">
        <f>SUM(F64)</f>
        <v>0</v>
      </c>
      <c r="G63" s="276">
        <f>SUM(G64)</f>
        <v>0</v>
      </c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  <c r="AS63" s="202"/>
      <c r="AT63" s="202"/>
      <c r="AU63" s="202"/>
      <c r="AV63" s="202"/>
      <c r="AW63" s="202"/>
      <c r="AX63" s="202"/>
      <c r="AY63" s="202"/>
      <c r="AZ63" s="202"/>
      <c r="BA63" s="202"/>
      <c r="BB63" s="202"/>
      <c r="BC63" s="202"/>
      <c r="BD63" s="202"/>
      <c r="BE63" s="202"/>
      <c r="BF63" s="202"/>
      <c r="BG63" s="202"/>
      <c r="BH63" s="202"/>
      <c r="BI63" s="202"/>
      <c r="BJ63" s="202"/>
      <c r="BK63" s="202"/>
      <c r="BL63" s="202"/>
      <c r="BM63" s="202"/>
      <c r="BN63" s="202"/>
      <c r="BO63" s="202"/>
      <c r="BP63" s="202"/>
      <c r="BQ63" s="202"/>
      <c r="BR63" s="202"/>
    </row>
    <row r="64" spans="1:70" s="235" customFormat="1" ht="25.5" hidden="1">
      <c r="A64" s="223" t="s">
        <v>25</v>
      </c>
      <c r="B64" s="224" t="s">
        <v>11</v>
      </c>
      <c r="C64" s="224" t="s">
        <v>44</v>
      </c>
      <c r="D64" s="225" t="s">
        <v>216</v>
      </c>
      <c r="E64" s="225" t="s">
        <v>27</v>
      </c>
      <c r="F64" s="275">
        <f>SUM('№ 2'!G50)</f>
        <v>0</v>
      </c>
      <c r="G64" s="275">
        <f>SUM('№ 2'!H50)</f>
        <v>0</v>
      </c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202"/>
      <c r="AR64" s="202"/>
      <c r="AS64" s="202"/>
      <c r="AT64" s="202"/>
      <c r="AU64" s="202"/>
      <c r="AV64" s="202"/>
      <c r="AW64" s="202"/>
      <c r="AX64" s="202"/>
      <c r="AY64" s="202"/>
      <c r="AZ64" s="202"/>
      <c r="BA64" s="202"/>
      <c r="BB64" s="202"/>
      <c r="BC64" s="202"/>
      <c r="BD64" s="202"/>
      <c r="BE64" s="202"/>
      <c r="BF64" s="202"/>
      <c r="BG64" s="202"/>
      <c r="BH64" s="202"/>
      <c r="BI64" s="202"/>
      <c r="BJ64" s="202"/>
      <c r="BK64" s="202"/>
      <c r="BL64" s="202"/>
      <c r="BM64" s="202"/>
      <c r="BN64" s="202"/>
      <c r="BO64" s="202"/>
      <c r="BP64" s="202"/>
      <c r="BQ64" s="202"/>
      <c r="BR64" s="202"/>
    </row>
    <row r="65" spans="1:70" s="235" customFormat="1" ht="76.5" hidden="1">
      <c r="A65" s="236" t="s">
        <v>213</v>
      </c>
      <c r="B65" s="237" t="s">
        <v>11</v>
      </c>
      <c r="C65" s="237" t="s">
        <v>44</v>
      </c>
      <c r="D65" s="238" t="s">
        <v>214</v>
      </c>
      <c r="E65" s="238"/>
      <c r="F65" s="276">
        <f>SUM(F66)</f>
        <v>0</v>
      </c>
      <c r="G65" s="276">
        <f>SUM(G66)</f>
        <v>0</v>
      </c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  <c r="AJ65" s="202"/>
      <c r="AK65" s="202"/>
      <c r="AL65" s="202"/>
      <c r="AM65" s="202"/>
      <c r="AN65" s="202"/>
      <c r="AO65" s="202"/>
      <c r="AP65" s="202"/>
      <c r="AQ65" s="202"/>
      <c r="AR65" s="202"/>
      <c r="AS65" s="202"/>
      <c r="AT65" s="202"/>
      <c r="AU65" s="202"/>
      <c r="AV65" s="202"/>
      <c r="AW65" s="202"/>
      <c r="AX65" s="202"/>
      <c r="AY65" s="202"/>
      <c r="AZ65" s="202"/>
      <c r="BA65" s="202"/>
      <c r="BB65" s="202"/>
      <c r="BC65" s="202"/>
      <c r="BD65" s="202"/>
      <c r="BE65" s="202"/>
      <c r="BF65" s="202"/>
      <c r="BG65" s="202"/>
      <c r="BH65" s="202"/>
      <c r="BI65" s="202"/>
      <c r="BJ65" s="202"/>
      <c r="BK65" s="202"/>
      <c r="BL65" s="202"/>
      <c r="BM65" s="202"/>
      <c r="BN65" s="202"/>
      <c r="BO65" s="202"/>
      <c r="BP65" s="202"/>
      <c r="BQ65" s="202"/>
      <c r="BR65" s="202"/>
    </row>
    <row r="66" spans="1:70" s="235" customFormat="1" ht="25.5" hidden="1">
      <c r="A66" s="223" t="s">
        <v>25</v>
      </c>
      <c r="B66" s="224" t="s">
        <v>11</v>
      </c>
      <c r="C66" s="224" t="s">
        <v>44</v>
      </c>
      <c r="D66" s="225" t="s">
        <v>214</v>
      </c>
      <c r="E66" s="225" t="s">
        <v>27</v>
      </c>
      <c r="F66" s="275">
        <f>SUM('№ 2'!G54)</f>
        <v>0</v>
      </c>
      <c r="G66" s="275">
        <f>SUM('№ 2'!H54)</f>
        <v>0</v>
      </c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02"/>
      <c r="AR66" s="202"/>
      <c r="AS66" s="202"/>
      <c r="AT66" s="202"/>
      <c r="AU66" s="202"/>
      <c r="AV66" s="202"/>
      <c r="AW66" s="202"/>
      <c r="AX66" s="202"/>
      <c r="AY66" s="202"/>
      <c r="AZ66" s="202"/>
      <c r="BA66" s="202"/>
      <c r="BB66" s="202"/>
      <c r="BC66" s="202"/>
      <c r="BD66" s="202"/>
      <c r="BE66" s="202"/>
      <c r="BF66" s="202"/>
      <c r="BG66" s="202"/>
      <c r="BH66" s="202"/>
      <c r="BI66" s="202"/>
      <c r="BJ66" s="202"/>
      <c r="BK66" s="202"/>
      <c r="BL66" s="202"/>
      <c r="BM66" s="202"/>
      <c r="BN66" s="202"/>
      <c r="BO66" s="202"/>
      <c r="BP66" s="202"/>
      <c r="BQ66" s="202"/>
      <c r="BR66" s="202"/>
    </row>
    <row r="67" spans="1:70" s="235" customFormat="1" ht="76.5" hidden="1">
      <c r="A67" s="236" t="s">
        <v>217</v>
      </c>
      <c r="B67" s="224" t="s">
        <v>11</v>
      </c>
      <c r="C67" s="224" t="s">
        <v>44</v>
      </c>
      <c r="D67" s="225" t="s">
        <v>218</v>
      </c>
      <c r="E67" s="225"/>
      <c r="F67" s="276">
        <f>SUM(F68)</f>
        <v>0</v>
      </c>
      <c r="G67" s="276">
        <f>SUM(G68)</f>
        <v>0</v>
      </c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02"/>
      <c r="AR67" s="202"/>
      <c r="AS67" s="202"/>
      <c r="AT67" s="202"/>
      <c r="AU67" s="202"/>
      <c r="AV67" s="202"/>
      <c r="AW67" s="202"/>
      <c r="AX67" s="202"/>
      <c r="AY67" s="202"/>
      <c r="AZ67" s="202"/>
      <c r="BA67" s="202"/>
      <c r="BB67" s="202"/>
      <c r="BC67" s="202"/>
      <c r="BD67" s="202"/>
      <c r="BE67" s="202"/>
      <c r="BF67" s="202"/>
      <c r="BG67" s="202"/>
      <c r="BH67" s="202"/>
      <c r="BI67" s="202"/>
      <c r="BJ67" s="202"/>
      <c r="BK67" s="202"/>
      <c r="BL67" s="202"/>
      <c r="BM67" s="202"/>
      <c r="BN67" s="202"/>
      <c r="BO67" s="202"/>
      <c r="BP67" s="202"/>
      <c r="BQ67" s="202"/>
      <c r="BR67" s="202"/>
    </row>
    <row r="68" spans="1:70" s="235" customFormat="1" ht="12.75" hidden="1">
      <c r="A68" s="228" t="s">
        <v>37</v>
      </c>
      <c r="B68" s="224" t="s">
        <v>11</v>
      </c>
      <c r="C68" s="224" t="s">
        <v>44</v>
      </c>
      <c r="D68" s="225" t="s">
        <v>218</v>
      </c>
      <c r="E68" s="225" t="s">
        <v>38</v>
      </c>
      <c r="F68" s="275">
        <f>SUM('№ 2'!G56)</f>
        <v>0</v>
      </c>
      <c r="G68" s="275">
        <f>SUM('№ 2'!H56)</f>
        <v>0</v>
      </c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2"/>
      <c r="AT68" s="202"/>
      <c r="AU68" s="202"/>
      <c r="AV68" s="202"/>
      <c r="AW68" s="202"/>
      <c r="AX68" s="202"/>
      <c r="AY68" s="202"/>
      <c r="AZ68" s="202"/>
      <c r="BA68" s="202"/>
      <c r="BB68" s="202"/>
      <c r="BC68" s="202"/>
      <c r="BD68" s="202"/>
      <c r="BE68" s="202"/>
      <c r="BF68" s="202"/>
      <c r="BG68" s="202"/>
      <c r="BH68" s="202"/>
      <c r="BI68" s="202"/>
      <c r="BJ68" s="202"/>
      <c r="BK68" s="202"/>
      <c r="BL68" s="202"/>
      <c r="BM68" s="202"/>
      <c r="BN68" s="202"/>
      <c r="BO68" s="202"/>
      <c r="BP68" s="202"/>
      <c r="BQ68" s="202"/>
      <c r="BR68" s="202"/>
    </row>
    <row r="69" spans="1:7" ht="15.75">
      <c r="A69" s="239" t="s">
        <v>46</v>
      </c>
      <c r="B69" s="212" t="s">
        <v>13</v>
      </c>
      <c r="C69" s="213"/>
      <c r="D69" s="240"/>
      <c r="E69" s="240"/>
      <c r="F69" s="277">
        <f>SUM(F70)</f>
        <v>249.81300000000002</v>
      </c>
      <c r="G69" s="277">
        <f>SUM(G70)</f>
        <v>6.05742</v>
      </c>
    </row>
    <row r="70" spans="1:7" ht="12.75">
      <c r="A70" s="215" t="s">
        <v>47</v>
      </c>
      <c r="B70" s="216" t="s">
        <v>13</v>
      </c>
      <c r="C70" s="216" t="s">
        <v>19</v>
      </c>
      <c r="D70" s="217"/>
      <c r="E70" s="217"/>
      <c r="F70" s="267">
        <f>SUM(F71)</f>
        <v>249.81300000000002</v>
      </c>
      <c r="G70" s="267">
        <f>SUM(G71)</f>
        <v>6.05742</v>
      </c>
    </row>
    <row r="71" spans="1:7" ht="30" customHeight="1">
      <c r="A71" s="241" t="s">
        <v>174</v>
      </c>
      <c r="B71" s="220" t="s">
        <v>13</v>
      </c>
      <c r="C71" s="220" t="s">
        <v>19</v>
      </c>
      <c r="D71" s="221" t="s">
        <v>48</v>
      </c>
      <c r="E71" s="221"/>
      <c r="F71" s="274">
        <f>F72+F73</f>
        <v>249.81300000000002</v>
      </c>
      <c r="G71" s="274">
        <f>G72+G73</f>
        <v>6.05742</v>
      </c>
    </row>
    <row r="72" spans="1:7" ht="51">
      <c r="A72" s="223" t="s">
        <v>16</v>
      </c>
      <c r="B72" s="224" t="s">
        <v>13</v>
      </c>
      <c r="C72" s="224" t="s">
        <v>19</v>
      </c>
      <c r="D72" s="225" t="s">
        <v>48</v>
      </c>
      <c r="E72" s="225" t="s">
        <v>17</v>
      </c>
      <c r="F72" s="275">
        <f>SUM('№ 2'!G60)</f>
        <v>199.913</v>
      </c>
      <c r="G72" s="275">
        <f>SUM('№ 2'!H60)</f>
        <v>0</v>
      </c>
    </row>
    <row r="73" spans="1:70" s="226" customFormat="1" ht="25.5">
      <c r="A73" s="223" t="s">
        <v>25</v>
      </c>
      <c r="B73" s="224" t="s">
        <v>13</v>
      </c>
      <c r="C73" s="224" t="s">
        <v>19</v>
      </c>
      <c r="D73" s="225" t="s">
        <v>48</v>
      </c>
      <c r="E73" s="225" t="s">
        <v>27</v>
      </c>
      <c r="F73" s="275">
        <f>SUM('№ 2'!G61)</f>
        <v>49.9</v>
      </c>
      <c r="G73" s="275">
        <f>SUM('№ 2'!H61)</f>
        <v>6.05742</v>
      </c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2"/>
      <c r="AA73" s="202"/>
      <c r="AB73" s="202"/>
      <c r="AC73" s="202"/>
      <c r="AD73" s="202"/>
      <c r="AE73" s="202"/>
      <c r="AF73" s="202"/>
      <c r="AG73" s="202"/>
      <c r="AH73" s="202"/>
      <c r="AI73" s="202"/>
      <c r="AJ73" s="202"/>
      <c r="AK73" s="202"/>
      <c r="AL73" s="202"/>
      <c r="AM73" s="202"/>
      <c r="AN73" s="202"/>
      <c r="AO73" s="202"/>
      <c r="AP73" s="202"/>
      <c r="AQ73" s="202"/>
      <c r="AR73" s="202"/>
      <c r="AS73" s="202"/>
      <c r="AT73" s="202"/>
      <c r="AU73" s="202"/>
      <c r="AV73" s="202"/>
      <c r="AW73" s="202"/>
      <c r="AX73" s="202"/>
      <c r="AY73" s="202"/>
      <c r="AZ73" s="202"/>
      <c r="BA73" s="202"/>
      <c r="BB73" s="202"/>
      <c r="BC73" s="202"/>
      <c r="BD73" s="202"/>
      <c r="BE73" s="202"/>
      <c r="BF73" s="202"/>
      <c r="BG73" s="202"/>
      <c r="BH73" s="202"/>
      <c r="BI73" s="202"/>
      <c r="BJ73" s="202"/>
      <c r="BK73" s="202"/>
      <c r="BL73" s="202"/>
      <c r="BM73" s="202"/>
      <c r="BN73" s="202"/>
      <c r="BO73" s="202"/>
      <c r="BP73" s="202"/>
      <c r="BQ73" s="202"/>
      <c r="BR73" s="202"/>
    </row>
    <row r="74" spans="1:7" ht="31.5">
      <c r="A74" s="239" t="s">
        <v>49</v>
      </c>
      <c r="B74" s="212" t="s">
        <v>19</v>
      </c>
      <c r="C74" s="213"/>
      <c r="D74" s="240"/>
      <c r="E74" s="240"/>
      <c r="F74" s="266">
        <f>SUM(F75)</f>
        <v>300</v>
      </c>
      <c r="G74" s="266">
        <f>SUM(G75)</f>
        <v>0</v>
      </c>
    </row>
    <row r="75" spans="1:7" ht="12.75">
      <c r="A75" s="229" t="s">
        <v>50</v>
      </c>
      <c r="B75" s="216" t="s">
        <v>19</v>
      </c>
      <c r="C75" s="217" t="s">
        <v>51</v>
      </c>
      <c r="D75" s="217"/>
      <c r="E75" s="217"/>
      <c r="F75" s="267">
        <f>F76</f>
        <v>300</v>
      </c>
      <c r="G75" s="267">
        <f>G76</f>
        <v>0</v>
      </c>
    </row>
    <row r="76" spans="1:7" ht="31.5" customHeight="1">
      <c r="A76" s="227" t="s">
        <v>175</v>
      </c>
      <c r="B76" s="220" t="s">
        <v>19</v>
      </c>
      <c r="C76" s="221" t="s">
        <v>51</v>
      </c>
      <c r="D76" s="221" t="s">
        <v>143</v>
      </c>
      <c r="E76" s="221"/>
      <c r="F76" s="274">
        <f>F77</f>
        <v>300</v>
      </c>
      <c r="G76" s="274">
        <f>G77</f>
        <v>0</v>
      </c>
    </row>
    <row r="77" spans="1:70" s="226" customFormat="1" ht="26.25" customHeight="1">
      <c r="A77" s="223" t="s">
        <v>25</v>
      </c>
      <c r="B77" s="224" t="s">
        <v>19</v>
      </c>
      <c r="C77" s="225" t="s">
        <v>51</v>
      </c>
      <c r="D77" s="225" t="s">
        <v>143</v>
      </c>
      <c r="E77" s="225" t="s">
        <v>27</v>
      </c>
      <c r="F77" s="275">
        <f>SUM('№ 2'!G65)</f>
        <v>300</v>
      </c>
      <c r="G77" s="275">
        <f>SUM('№ 2'!H65)</f>
        <v>0</v>
      </c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2"/>
      <c r="X77" s="202"/>
      <c r="Y77" s="202"/>
      <c r="Z77" s="202"/>
      <c r="AA77" s="202"/>
      <c r="AB77" s="202"/>
      <c r="AC77" s="202"/>
      <c r="AD77" s="202"/>
      <c r="AE77" s="202"/>
      <c r="AF77" s="202"/>
      <c r="AG77" s="202"/>
      <c r="AH77" s="202"/>
      <c r="AI77" s="202"/>
      <c r="AJ77" s="202"/>
      <c r="AK77" s="202"/>
      <c r="AL77" s="202"/>
      <c r="AM77" s="202"/>
      <c r="AN77" s="202"/>
      <c r="AO77" s="202"/>
      <c r="AP77" s="202"/>
      <c r="AQ77" s="202"/>
      <c r="AR77" s="202"/>
      <c r="AS77" s="202"/>
      <c r="AT77" s="202"/>
      <c r="AU77" s="202"/>
      <c r="AV77" s="202"/>
      <c r="AW77" s="202"/>
      <c r="AX77" s="202"/>
      <c r="AY77" s="202"/>
      <c r="AZ77" s="202"/>
      <c r="BA77" s="202"/>
      <c r="BB77" s="202"/>
      <c r="BC77" s="202"/>
      <c r="BD77" s="202"/>
      <c r="BE77" s="202"/>
      <c r="BF77" s="202"/>
      <c r="BG77" s="202"/>
      <c r="BH77" s="202"/>
      <c r="BI77" s="202"/>
      <c r="BJ77" s="202"/>
      <c r="BK77" s="202"/>
      <c r="BL77" s="202"/>
      <c r="BM77" s="202"/>
      <c r="BN77" s="202"/>
      <c r="BO77" s="202"/>
      <c r="BP77" s="202"/>
      <c r="BQ77" s="202"/>
      <c r="BR77" s="202"/>
    </row>
    <row r="78" spans="1:7" ht="15.75">
      <c r="A78" s="242" t="s">
        <v>54</v>
      </c>
      <c r="B78" s="212" t="s">
        <v>23</v>
      </c>
      <c r="C78" s="214"/>
      <c r="D78" s="214"/>
      <c r="E78" s="214"/>
      <c r="F78" s="266">
        <f>F84+F95+F79</f>
        <v>14593.386999999999</v>
      </c>
      <c r="G78" s="266">
        <f>G84+G95+G79</f>
        <v>1109.644</v>
      </c>
    </row>
    <row r="79" spans="1:7" ht="12.75">
      <c r="A79" s="229" t="s">
        <v>135</v>
      </c>
      <c r="B79" s="216" t="s">
        <v>23</v>
      </c>
      <c r="C79" s="217" t="s">
        <v>66</v>
      </c>
      <c r="D79" s="217"/>
      <c r="E79" s="217"/>
      <c r="F79" s="278">
        <f>SUM(F80+F82)</f>
        <v>113.5</v>
      </c>
      <c r="G79" s="278">
        <f>SUM(G80+G82)</f>
        <v>0</v>
      </c>
    </row>
    <row r="80" spans="1:7" ht="25.5">
      <c r="A80" s="243" t="s">
        <v>247</v>
      </c>
      <c r="B80" s="220" t="s">
        <v>23</v>
      </c>
      <c r="C80" s="221" t="s">
        <v>66</v>
      </c>
      <c r="D80" s="244" t="s">
        <v>246</v>
      </c>
      <c r="E80" s="244"/>
      <c r="F80" s="279">
        <f>SUM(F81)</f>
        <v>81</v>
      </c>
      <c r="G80" s="279">
        <f>SUM(G81)</f>
        <v>0</v>
      </c>
    </row>
    <row r="81" spans="1:7" ht="25.5">
      <c r="A81" s="223" t="s">
        <v>25</v>
      </c>
      <c r="B81" s="224" t="s">
        <v>23</v>
      </c>
      <c r="C81" s="225" t="s">
        <v>66</v>
      </c>
      <c r="D81" s="245" t="s">
        <v>246</v>
      </c>
      <c r="E81" s="245" t="s">
        <v>27</v>
      </c>
      <c r="F81" s="269">
        <f>SUM('№ 2'!G69)</f>
        <v>81</v>
      </c>
      <c r="G81" s="269">
        <f>SUM('№ 2'!H69)</f>
        <v>0</v>
      </c>
    </row>
    <row r="82" spans="1:7" ht="38.25">
      <c r="A82" s="243" t="s">
        <v>221</v>
      </c>
      <c r="B82" s="220" t="s">
        <v>23</v>
      </c>
      <c r="C82" s="221" t="s">
        <v>66</v>
      </c>
      <c r="D82" s="244" t="s">
        <v>248</v>
      </c>
      <c r="E82" s="244"/>
      <c r="F82" s="280">
        <f>SUM(F83)</f>
        <v>32.5</v>
      </c>
      <c r="G82" s="280">
        <f>SUM(G83)</f>
        <v>0</v>
      </c>
    </row>
    <row r="83" spans="1:7" ht="25.5">
      <c r="A83" s="223" t="s">
        <v>25</v>
      </c>
      <c r="B83" s="224" t="s">
        <v>23</v>
      </c>
      <c r="C83" s="225" t="s">
        <v>66</v>
      </c>
      <c r="D83" s="245" t="s">
        <v>248</v>
      </c>
      <c r="E83" s="245" t="s">
        <v>27</v>
      </c>
      <c r="F83" s="269">
        <f>SUM('№ 2'!G71)</f>
        <v>32.5</v>
      </c>
      <c r="G83" s="269">
        <f>SUM('№ 2'!H71)</f>
        <v>0</v>
      </c>
    </row>
    <row r="84" spans="1:70" s="246" customFormat="1" ht="12.75">
      <c r="A84" s="229" t="s">
        <v>55</v>
      </c>
      <c r="B84" s="216" t="s">
        <v>23</v>
      </c>
      <c r="C84" s="217" t="s">
        <v>56</v>
      </c>
      <c r="D84" s="217"/>
      <c r="E84" s="217"/>
      <c r="F84" s="267">
        <f>F91+F93+F85+F87+F89</f>
        <v>14479.886999999999</v>
      </c>
      <c r="G84" s="267">
        <f>G91+G93+G85+G87+G89</f>
        <v>1109.644</v>
      </c>
      <c r="H84" s="202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</row>
    <row r="85" spans="1:70" s="246" customFormat="1" ht="38.25">
      <c r="A85" s="243" t="s">
        <v>176</v>
      </c>
      <c r="B85" s="220" t="s">
        <v>23</v>
      </c>
      <c r="C85" s="221" t="s">
        <v>56</v>
      </c>
      <c r="D85" s="244" t="s">
        <v>138</v>
      </c>
      <c r="E85" s="244"/>
      <c r="F85" s="279">
        <f>SUM(F86)</f>
        <v>4328</v>
      </c>
      <c r="G85" s="279">
        <f>SUM(G86)</f>
        <v>708.653</v>
      </c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2"/>
      <c r="AM85" s="202"/>
      <c r="AN85" s="202"/>
      <c r="AO85" s="202"/>
      <c r="AP85" s="202"/>
      <c r="AQ85" s="202"/>
      <c r="AR85" s="202"/>
      <c r="AS85" s="202"/>
      <c r="AT85" s="202"/>
      <c r="AU85" s="202"/>
      <c r="AV85" s="202"/>
      <c r="AW85" s="202"/>
      <c r="AX85" s="202"/>
      <c r="AY85" s="202"/>
      <c r="AZ85" s="202"/>
      <c r="BA85" s="202"/>
      <c r="BB85" s="202"/>
      <c r="BC85" s="202"/>
      <c r="BD85" s="202"/>
      <c r="BE85" s="202"/>
      <c r="BF85" s="202"/>
      <c r="BG85" s="202"/>
      <c r="BH85" s="202"/>
      <c r="BI85" s="202"/>
      <c r="BJ85" s="202"/>
      <c r="BK85" s="202"/>
      <c r="BL85" s="202"/>
      <c r="BM85" s="202"/>
      <c r="BN85" s="202"/>
      <c r="BO85" s="202"/>
      <c r="BP85" s="202"/>
      <c r="BQ85" s="202"/>
      <c r="BR85" s="202"/>
    </row>
    <row r="86" spans="1:70" s="246" customFormat="1" ht="25.5">
      <c r="A86" s="223" t="s">
        <v>25</v>
      </c>
      <c r="B86" s="224" t="s">
        <v>23</v>
      </c>
      <c r="C86" s="225" t="s">
        <v>56</v>
      </c>
      <c r="D86" s="245" t="s">
        <v>138</v>
      </c>
      <c r="E86" s="245" t="s">
        <v>27</v>
      </c>
      <c r="F86" s="281">
        <f>SUM('№ 2'!G74)</f>
        <v>4328</v>
      </c>
      <c r="G86" s="281">
        <f>SUM('№ 2'!H74)</f>
        <v>708.653</v>
      </c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202"/>
      <c r="U86" s="202"/>
      <c r="V86" s="202"/>
      <c r="W86" s="202"/>
      <c r="X86" s="202"/>
      <c r="Y86" s="202"/>
      <c r="Z86" s="202"/>
      <c r="AA86" s="202"/>
      <c r="AB86" s="202"/>
      <c r="AC86" s="202"/>
      <c r="AD86" s="202"/>
      <c r="AE86" s="202"/>
      <c r="AF86" s="202"/>
      <c r="AG86" s="202"/>
      <c r="AH86" s="202"/>
      <c r="AI86" s="202"/>
      <c r="AJ86" s="202"/>
      <c r="AK86" s="202"/>
      <c r="AL86" s="202"/>
      <c r="AM86" s="202"/>
      <c r="AN86" s="202"/>
      <c r="AO86" s="202"/>
      <c r="AP86" s="202"/>
      <c r="AQ86" s="202"/>
      <c r="AR86" s="202"/>
      <c r="AS86" s="202"/>
      <c r="AT86" s="202"/>
      <c r="AU86" s="202"/>
      <c r="AV86" s="202"/>
      <c r="AW86" s="202"/>
      <c r="AX86" s="202"/>
      <c r="AY86" s="202"/>
      <c r="AZ86" s="202"/>
      <c r="BA86" s="202"/>
      <c r="BB86" s="202"/>
      <c r="BC86" s="202"/>
      <c r="BD86" s="202"/>
      <c r="BE86" s="202"/>
      <c r="BF86" s="202"/>
      <c r="BG86" s="202"/>
      <c r="BH86" s="202"/>
      <c r="BI86" s="202"/>
      <c r="BJ86" s="202"/>
      <c r="BK86" s="202"/>
      <c r="BL86" s="202"/>
      <c r="BM86" s="202"/>
      <c r="BN86" s="202"/>
      <c r="BO86" s="202"/>
      <c r="BP86" s="202"/>
      <c r="BQ86" s="202"/>
      <c r="BR86" s="202"/>
    </row>
    <row r="87" spans="1:70" s="246" customFormat="1" ht="51">
      <c r="A87" s="230" t="s">
        <v>177</v>
      </c>
      <c r="B87" s="247" t="s">
        <v>23</v>
      </c>
      <c r="C87" s="244" t="s">
        <v>56</v>
      </c>
      <c r="D87" s="244" t="s">
        <v>139</v>
      </c>
      <c r="E87" s="248"/>
      <c r="F87" s="272">
        <f>SUM(F88)</f>
        <v>2405.4</v>
      </c>
      <c r="G87" s="272">
        <f>SUM(G88)</f>
        <v>400.991</v>
      </c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V87" s="202"/>
      <c r="W87" s="202"/>
      <c r="X87" s="202"/>
      <c r="Y87" s="202"/>
      <c r="Z87" s="202"/>
      <c r="AA87" s="202"/>
      <c r="AB87" s="202"/>
      <c r="AC87" s="202"/>
      <c r="AD87" s="202"/>
      <c r="AE87" s="202"/>
      <c r="AF87" s="202"/>
      <c r="AG87" s="202"/>
      <c r="AH87" s="202"/>
      <c r="AI87" s="202"/>
      <c r="AJ87" s="202"/>
      <c r="AK87" s="202"/>
      <c r="AL87" s="202"/>
      <c r="AM87" s="202"/>
      <c r="AN87" s="202"/>
      <c r="AO87" s="202"/>
      <c r="AP87" s="202"/>
      <c r="AQ87" s="202"/>
      <c r="AR87" s="202"/>
      <c r="AS87" s="202"/>
      <c r="AT87" s="202"/>
      <c r="AU87" s="202"/>
      <c r="AV87" s="202"/>
      <c r="AW87" s="202"/>
      <c r="AX87" s="202"/>
      <c r="AY87" s="202"/>
      <c r="AZ87" s="202"/>
      <c r="BA87" s="202"/>
      <c r="BB87" s="202"/>
      <c r="BC87" s="202"/>
      <c r="BD87" s="202"/>
      <c r="BE87" s="202"/>
      <c r="BF87" s="202"/>
      <c r="BG87" s="202"/>
      <c r="BH87" s="202"/>
      <c r="BI87" s="202"/>
      <c r="BJ87" s="202"/>
      <c r="BK87" s="202"/>
      <c r="BL87" s="202"/>
      <c r="BM87" s="202"/>
      <c r="BN87" s="202"/>
      <c r="BO87" s="202"/>
      <c r="BP87" s="202"/>
      <c r="BQ87" s="202"/>
      <c r="BR87" s="202"/>
    </row>
    <row r="88" spans="1:70" s="246" customFormat="1" ht="25.5">
      <c r="A88" s="223" t="s">
        <v>25</v>
      </c>
      <c r="B88" s="249" t="s">
        <v>23</v>
      </c>
      <c r="C88" s="245" t="s">
        <v>56</v>
      </c>
      <c r="D88" s="245" t="s">
        <v>139</v>
      </c>
      <c r="E88" s="245" t="s">
        <v>27</v>
      </c>
      <c r="F88" s="282">
        <f>SUM('№ 2'!G76)</f>
        <v>2405.4</v>
      </c>
      <c r="G88" s="282">
        <f>SUM('№ 2'!H76)</f>
        <v>400.991</v>
      </c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02"/>
      <c r="Z88" s="202"/>
      <c r="AA88" s="202"/>
      <c r="AB88" s="202"/>
      <c r="AC88" s="202"/>
      <c r="AD88" s="202"/>
      <c r="AE88" s="202"/>
      <c r="AF88" s="202"/>
      <c r="AG88" s="202"/>
      <c r="AH88" s="202"/>
      <c r="AI88" s="202"/>
      <c r="AJ88" s="202"/>
      <c r="AK88" s="202"/>
      <c r="AL88" s="202"/>
      <c r="AM88" s="202"/>
      <c r="AN88" s="202"/>
      <c r="AO88" s="202"/>
      <c r="AP88" s="202"/>
      <c r="AQ88" s="202"/>
      <c r="AR88" s="202"/>
      <c r="AS88" s="202"/>
      <c r="AT88" s="202"/>
      <c r="AU88" s="202"/>
      <c r="AV88" s="202"/>
      <c r="AW88" s="202"/>
      <c r="AX88" s="202"/>
      <c r="AY88" s="202"/>
      <c r="AZ88" s="202"/>
      <c r="BA88" s="202"/>
      <c r="BB88" s="202"/>
      <c r="BC88" s="202"/>
      <c r="BD88" s="202"/>
      <c r="BE88" s="202"/>
      <c r="BF88" s="202"/>
      <c r="BG88" s="202"/>
      <c r="BH88" s="202"/>
      <c r="BI88" s="202"/>
      <c r="BJ88" s="202"/>
      <c r="BK88" s="202"/>
      <c r="BL88" s="202"/>
      <c r="BM88" s="202"/>
      <c r="BN88" s="202"/>
      <c r="BO88" s="202"/>
      <c r="BP88" s="202"/>
      <c r="BQ88" s="202"/>
      <c r="BR88" s="202"/>
    </row>
    <row r="89" spans="1:70" s="246" customFormat="1" ht="51">
      <c r="A89" s="236" t="s">
        <v>178</v>
      </c>
      <c r="B89" s="247" t="s">
        <v>23</v>
      </c>
      <c r="C89" s="244" t="s">
        <v>56</v>
      </c>
      <c r="D89" s="244" t="s">
        <v>140</v>
      </c>
      <c r="E89" s="248"/>
      <c r="F89" s="272">
        <f>SUM(F90)</f>
        <v>7746.487</v>
      </c>
      <c r="G89" s="272">
        <f>SUM(G90)</f>
        <v>0</v>
      </c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202"/>
      <c r="X89" s="202"/>
      <c r="Y89" s="202"/>
      <c r="Z89" s="202"/>
      <c r="AA89" s="202"/>
      <c r="AB89" s="202"/>
      <c r="AC89" s="202"/>
      <c r="AD89" s="202"/>
      <c r="AE89" s="202"/>
      <c r="AF89" s="202"/>
      <c r="AG89" s="202"/>
      <c r="AH89" s="202"/>
      <c r="AI89" s="202"/>
      <c r="AJ89" s="202"/>
      <c r="AK89" s="202"/>
      <c r="AL89" s="202"/>
      <c r="AM89" s="202"/>
      <c r="AN89" s="202"/>
      <c r="AO89" s="202"/>
      <c r="AP89" s="202"/>
      <c r="AQ89" s="202"/>
      <c r="AR89" s="202"/>
      <c r="AS89" s="202"/>
      <c r="AT89" s="202"/>
      <c r="AU89" s="202"/>
      <c r="AV89" s="202"/>
      <c r="AW89" s="202"/>
      <c r="AX89" s="202"/>
      <c r="AY89" s="202"/>
      <c r="AZ89" s="202"/>
      <c r="BA89" s="202"/>
      <c r="BB89" s="202"/>
      <c r="BC89" s="202"/>
      <c r="BD89" s="202"/>
      <c r="BE89" s="202"/>
      <c r="BF89" s="202"/>
      <c r="BG89" s="202"/>
      <c r="BH89" s="202"/>
      <c r="BI89" s="202"/>
      <c r="BJ89" s="202"/>
      <c r="BK89" s="202"/>
      <c r="BL89" s="202"/>
      <c r="BM89" s="202"/>
      <c r="BN89" s="202"/>
      <c r="BO89" s="202"/>
      <c r="BP89" s="202"/>
      <c r="BQ89" s="202"/>
      <c r="BR89" s="202"/>
    </row>
    <row r="90" spans="1:70" s="246" customFormat="1" ht="25.5">
      <c r="A90" s="223" t="s">
        <v>25</v>
      </c>
      <c r="B90" s="249" t="s">
        <v>23</v>
      </c>
      <c r="C90" s="245" t="s">
        <v>56</v>
      </c>
      <c r="D90" s="245" t="s">
        <v>140</v>
      </c>
      <c r="E90" s="245" t="s">
        <v>27</v>
      </c>
      <c r="F90" s="282">
        <f>SUM('№ 2'!G78)</f>
        <v>7746.487</v>
      </c>
      <c r="G90" s="282">
        <f>SUM('№ 2'!H78)</f>
        <v>0</v>
      </c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2"/>
      <c r="T90" s="202"/>
      <c r="U90" s="202"/>
      <c r="V90" s="202"/>
      <c r="W90" s="202"/>
      <c r="X90" s="202"/>
      <c r="Y90" s="202"/>
      <c r="Z90" s="202"/>
      <c r="AA90" s="202"/>
      <c r="AB90" s="202"/>
      <c r="AC90" s="202"/>
      <c r="AD90" s="202"/>
      <c r="AE90" s="202"/>
      <c r="AF90" s="202"/>
      <c r="AG90" s="202"/>
      <c r="AH90" s="202"/>
      <c r="AI90" s="202"/>
      <c r="AJ90" s="202"/>
      <c r="AK90" s="202"/>
      <c r="AL90" s="202"/>
      <c r="AM90" s="202"/>
      <c r="AN90" s="202"/>
      <c r="AO90" s="202"/>
      <c r="AP90" s="202"/>
      <c r="AQ90" s="202"/>
      <c r="AR90" s="202"/>
      <c r="AS90" s="202"/>
      <c r="AT90" s="202"/>
      <c r="AU90" s="202"/>
      <c r="AV90" s="202"/>
      <c r="AW90" s="202"/>
      <c r="AX90" s="202"/>
      <c r="AY90" s="202"/>
      <c r="AZ90" s="202"/>
      <c r="BA90" s="202"/>
      <c r="BB90" s="202"/>
      <c r="BC90" s="202"/>
      <c r="BD90" s="202"/>
      <c r="BE90" s="202"/>
      <c r="BF90" s="202"/>
      <c r="BG90" s="202"/>
      <c r="BH90" s="202"/>
      <c r="BI90" s="202"/>
      <c r="BJ90" s="202"/>
      <c r="BK90" s="202"/>
      <c r="BL90" s="202"/>
      <c r="BM90" s="202"/>
      <c r="BN90" s="202"/>
      <c r="BO90" s="202"/>
      <c r="BP90" s="202"/>
      <c r="BQ90" s="202"/>
      <c r="BR90" s="202"/>
    </row>
    <row r="91" spans="1:70" s="222" customFormat="1" ht="51" hidden="1">
      <c r="A91" s="230" t="s">
        <v>57</v>
      </c>
      <c r="B91" s="220" t="s">
        <v>23</v>
      </c>
      <c r="C91" s="221" t="s">
        <v>56</v>
      </c>
      <c r="D91" s="250" t="s">
        <v>58</v>
      </c>
      <c r="E91" s="221"/>
      <c r="F91" s="274">
        <f>F92</f>
        <v>0</v>
      </c>
      <c r="G91" s="274">
        <f>G92</f>
        <v>0</v>
      </c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02"/>
      <c r="T91" s="202"/>
      <c r="U91" s="202"/>
      <c r="V91" s="202"/>
      <c r="W91" s="202"/>
      <c r="X91" s="202"/>
      <c r="Y91" s="202"/>
      <c r="Z91" s="202"/>
      <c r="AA91" s="202"/>
      <c r="AB91" s="202"/>
      <c r="AC91" s="202"/>
      <c r="AD91" s="202"/>
      <c r="AE91" s="202"/>
      <c r="AF91" s="202"/>
      <c r="AG91" s="202"/>
      <c r="AH91" s="202"/>
      <c r="AI91" s="202"/>
      <c r="AJ91" s="202"/>
      <c r="AK91" s="202"/>
      <c r="AL91" s="202"/>
      <c r="AM91" s="202"/>
      <c r="AN91" s="202"/>
      <c r="AO91" s="202"/>
      <c r="AP91" s="202"/>
      <c r="AQ91" s="202"/>
      <c r="AR91" s="202"/>
      <c r="AS91" s="202"/>
      <c r="AT91" s="202"/>
      <c r="AU91" s="202"/>
      <c r="AV91" s="202"/>
      <c r="AW91" s="202"/>
      <c r="AX91" s="202"/>
      <c r="AY91" s="202"/>
      <c r="AZ91" s="202"/>
      <c r="BA91" s="202"/>
      <c r="BB91" s="202"/>
      <c r="BC91" s="202"/>
      <c r="BD91" s="202"/>
      <c r="BE91" s="202"/>
      <c r="BF91" s="202"/>
      <c r="BG91" s="202"/>
      <c r="BH91" s="202"/>
      <c r="BI91" s="202"/>
      <c r="BJ91" s="202"/>
      <c r="BK91" s="202"/>
      <c r="BL91" s="202"/>
      <c r="BM91" s="202"/>
      <c r="BN91" s="202"/>
      <c r="BO91" s="202"/>
      <c r="BP91" s="202"/>
      <c r="BQ91" s="202"/>
      <c r="BR91" s="202"/>
    </row>
    <row r="92" spans="1:70" s="226" customFormat="1" ht="12.75" hidden="1">
      <c r="A92" s="228" t="s">
        <v>37</v>
      </c>
      <c r="B92" s="224" t="s">
        <v>23</v>
      </c>
      <c r="C92" s="225" t="s">
        <v>56</v>
      </c>
      <c r="D92" s="251" t="s">
        <v>58</v>
      </c>
      <c r="E92" s="225" t="s">
        <v>38</v>
      </c>
      <c r="F92" s="275">
        <f>SUM('№ 2'!G80)</f>
        <v>0</v>
      </c>
      <c r="G92" s="275">
        <f>SUM('№ 2'!H80)</f>
        <v>0</v>
      </c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  <c r="AA92" s="202"/>
      <c r="AB92" s="202"/>
      <c r="AC92" s="202"/>
      <c r="AD92" s="202"/>
      <c r="AE92" s="202"/>
      <c r="AF92" s="202"/>
      <c r="AG92" s="202"/>
      <c r="AH92" s="202"/>
      <c r="AI92" s="202"/>
      <c r="AJ92" s="202"/>
      <c r="AK92" s="202"/>
      <c r="AL92" s="202"/>
      <c r="AM92" s="202"/>
      <c r="AN92" s="202"/>
      <c r="AO92" s="202"/>
      <c r="AP92" s="202"/>
      <c r="AQ92" s="202"/>
      <c r="AR92" s="202"/>
      <c r="AS92" s="202"/>
      <c r="AT92" s="202"/>
      <c r="AU92" s="202"/>
      <c r="AV92" s="202"/>
      <c r="AW92" s="202"/>
      <c r="AX92" s="202"/>
      <c r="AY92" s="202"/>
      <c r="AZ92" s="202"/>
      <c r="BA92" s="202"/>
      <c r="BB92" s="202"/>
      <c r="BC92" s="202"/>
      <c r="BD92" s="202"/>
      <c r="BE92" s="202"/>
      <c r="BF92" s="202"/>
      <c r="BG92" s="202"/>
      <c r="BH92" s="202"/>
      <c r="BI92" s="202"/>
      <c r="BJ92" s="202"/>
      <c r="BK92" s="202"/>
      <c r="BL92" s="202"/>
      <c r="BM92" s="202"/>
      <c r="BN92" s="202"/>
      <c r="BO92" s="202"/>
      <c r="BP92" s="202"/>
      <c r="BQ92" s="202"/>
      <c r="BR92" s="202"/>
    </row>
    <row r="93" spans="1:70" s="226" customFormat="1" ht="63.75" hidden="1">
      <c r="A93" s="230" t="s">
        <v>59</v>
      </c>
      <c r="B93" s="220" t="s">
        <v>23</v>
      </c>
      <c r="C93" s="221" t="s">
        <v>56</v>
      </c>
      <c r="D93" s="250" t="s">
        <v>60</v>
      </c>
      <c r="E93" s="221"/>
      <c r="F93" s="268">
        <f>F94</f>
        <v>0</v>
      </c>
      <c r="G93" s="268">
        <f>G94</f>
        <v>0</v>
      </c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K93" s="202"/>
      <c r="AL93" s="202"/>
      <c r="AM93" s="202"/>
      <c r="AN93" s="202"/>
      <c r="AO93" s="202"/>
      <c r="AP93" s="202"/>
      <c r="AQ93" s="202"/>
      <c r="AR93" s="202"/>
      <c r="AS93" s="202"/>
      <c r="AT93" s="202"/>
      <c r="AU93" s="202"/>
      <c r="AV93" s="202"/>
      <c r="AW93" s="202"/>
      <c r="AX93" s="202"/>
      <c r="AY93" s="202"/>
      <c r="AZ93" s="202"/>
      <c r="BA93" s="202"/>
      <c r="BB93" s="202"/>
      <c r="BC93" s="202"/>
      <c r="BD93" s="202"/>
      <c r="BE93" s="202"/>
      <c r="BF93" s="202"/>
      <c r="BG93" s="202"/>
      <c r="BH93" s="202"/>
      <c r="BI93" s="202"/>
      <c r="BJ93" s="202"/>
      <c r="BK93" s="202"/>
      <c r="BL93" s="202"/>
      <c r="BM93" s="202"/>
      <c r="BN93" s="202"/>
      <c r="BO93" s="202"/>
      <c r="BP93" s="202"/>
      <c r="BQ93" s="202"/>
      <c r="BR93" s="202"/>
    </row>
    <row r="94" spans="1:70" s="226" customFormat="1" ht="12.75" hidden="1">
      <c r="A94" s="228" t="s">
        <v>37</v>
      </c>
      <c r="B94" s="224" t="s">
        <v>23</v>
      </c>
      <c r="C94" s="225" t="s">
        <v>56</v>
      </c>
      <c r="D94" s="251" t="s">
        <v>60</v>
      </c>
      <c r="E94" s="225" t="s">
        <v>38</v>
      </c>
      <c r="F94" s="269">
        <f>SUM('№ 2'!G82)</f>
        <v>0</v>
      </c>
      <c r="G94" s="269">
        <f>SUM('№ 2'!H82)</f>
        <v>0</v>
      </c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2"/>
      <c r="X94" s="202"/>
      <c r="Y94" s="202"/>
      <c r="Z94" s="202"/>
      <c r="AA94" s="202"/>
      <c r="AB94" s="202"/>
      <c r="AC94" s="202"/>
      <c r="AD94" s="202"/>
      <c r="AE94" s="202"/>
      <c r="AF94" s="202"/>
      <c r="AG94" s="202"/>
      <c r="AH94" s="202"/>
      <c r="AI94" s="202"/>
      <c r="AJ94" s="202"/>
      <c r="AK94" s="202"/>
      <c r="AL94" s="202"/>
      <c r="AM94" s="202"/>
      <c r="AN94" s="202"/>
      <c r="AO94" s="202"/>
      <c r="AP94" s="202"/>
      <c r="AQ94" s="202"/>
      <c r="AR94" s="202"/>
      <c r="AS94" s="202"/>
      <c r="AT94" s="202"/>
      <c r="AU94" s="202"/>
      <c r="AV94" s="202"/>
      <c r="AW94" s="202"/>
      <c r="AX94" s="202"/>
      <c r="AY94" s="202"/>
      <c r="AZ94" s="202"/>
      <c r="BA94" s="202"/>
      <c r="BB94" s="202"/>
      <c r="BC94" s="202"/>
      <c r="BD94" s="202"/>
      <c r="BE94" s="202"/>
      <c r="BF94" s="202"/>
      <c r="BG94" s="202"/>
      <c r="BH94" s="202"/>
      <c r="BI94" s="202"/>
      <c r="BJ94" s="202"/>
      <c r="BK94" s="202"/>
      <c r="BL94" s="202"/>
      <c r="BM94" s="202"/>
      <c r="BN94" s="202"/>
      <c r="BO94" s="202"/>
      <c r="BP94" s="202"/>
      <c r="BQ94" s="202"/>
      <c r="BR94" s="202"/>
    </row>
    <row r="95" spans="1:70" s="246" customFormat="1" ht="12.75" hidden="1">
      <c r="A95" s="252" t="s">
        <v>61</v>
      </c>
      <c r="B95" s="216" t="s">
        <v>23</v>
      </c>
      <c r="C95" s="217" t="s">
        <v>62</v>
      </c>
      <c r="D95" s="217"/>
      <c r="E95" s="217"/>
      <c r="F95" s="267">
        <f>F96</f>
        <v>0</v>
      </c>
      <c r="G95" s="267">
        <f>G96</f>
        <v>0</v>
      </c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2"/>
      <c r="AH95" s="202"/>
      <c r="AI95" s="202"/>
      <c r="AJ95" s="202"/>
      <c r="AK95" s="202"/>
      <c r="AL95" s="202"/>
      <c r="AM95" s="202"/>
      <c r="AN95" s="202"/>
      <c r="AO95" s="202"/>
      <c r="AP95" s="202"/>
      <c r="AQ95" s="202"/>
      <c r="AR95" s="202"/>
      <c r="AS95" s="202"/>
      <c r="AT95" s="202"/>
      <c r="AU95" s="202"/>
      <c r="AV95" s="202"/>
      <c r="AW95" s="202"/>
      <c r="AX95" s="202"/>
      <c r="AY95" s="202"/>
      <c r="AZ95" s="202"/>
      <c r="BA95" s="202"/>
      <c r="BB95" s="202"/>
      <c r="BC95" s="202"/>
      <c r="BD95" s="202"/>
      <c r="BE95" s="202"/>
      <c r="BF95" s="202"/>
      <c r="BG95" s="202"/>
      <c r="BH95" s="202"/>
      <c r="BI95" s="202"/>
      <c r="BJ95" s="202"/>
      <c r="BK95" s="202"/>
      <c r="BL95" s="202"/>
      <c r="BM95" s="202"/>
      <c r="BN95" s="202"/>
      <c r="BO95" s="202"/>
      <c r="BP95" s="202"/>
      <c r="BQ95" s="202"/>
      <c r="BR95" s="202"/>
    </row>
    <row r="96" spans="1:70" s="222" customFormat="1" ht="38.25" hidden="1">
      <c r="A96" s="230" t="s">
        <v>188</v>
      </c>
      <c r="B96" s="220" t="s">
        <v>23</v>
      </c>
      <c r="C96" s="221" t="s">
        <v>62</v>
      </c>
      <c r="D96" s="221" t="s">
        <v>64</v>
      </c>
      <c r="E96" s="221"/>
      <c r="F96" s="274">
        <f>F97</f>
        <v>0</v>
      </c>
      <c r="G96" s="274">
        <f>G97</f>
        <v>0</v>
      </c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  <c r="X96" s="202"/>
      <c r="Y96" s="202"/>
      <c r="Z96" s="202"/>
      <c r="AA96" s="202"/>
      <c r="AB96" s="202"/>
      <c r="AC96" s="202"/>
      <c r="AD96" s="202"/>
      <c r="AE96" s="202"/>
      <c r="AF96" s="202"/>
      <c r="AG96" s="202"/>
      <c r="AH96" s="202"/>
      <c r="AI96" s="202"/>
      <c r="AJ96" s="202"/>
      <c r="AK96" s="202"/>
      <c r="AL96" s="202"/>
      <c r="AM96" s="202"/>
      <c r="AN96" s="202"/>
      <c r="AO96" s="202"/>
      <c r="AP96" s="202"/>
      <c r="AQ96" s="202"/>
      <c r="AR96" s="202"/>
      <c r="AS96" s="202"/>
      <c r="AT96" s="202"/>
      <c r="AU96" s="202"/>
      <c r="AV96" s="202"/>
      <c r="AW96" s="202"/>
      <c r="AX96" s="202"/>
      <c r="AY96" s="202"/>
      <c r="AZ96" s="202"/>
      <c r="BA96" s="202"/>
      <c r="BB96" s="202"/>
      <c r="BC96" s="202"/>
      <c r="BD96" s="202"/>
      <c r="BE96" s="202"/>
      <c r="BF96" s="202"/>
      <c r="BG96" s="202"/>
      <c r="BH96" s="202"/>
      <c r="BI96" s="202"/>
      <c r="BJ96" s="202"/>
      <c r="BK96" s="202"/>
      <c r="BL96" s="202"/>
      <c r="BM96" s="202"/>
      <c r="BN96" s="202"/>
      <c r="BO96" s="202"/>
      <c r="BP96" s="202"/>
      <c r="BQ96" s="202"/>
      <c r="BR96" s="202"/>
    </row>
    <row r="97" spans="1:70" s="226" customFormat="1" ht="12.75" hidden="1">
      <c r="A97" s="228" t="s">
        <v>37</v>
      </c>
      <c r="B97" s="224" t="s">
        <v>23</v>
      </c>
      <c r="C97" s="225" t="s">
        <v>62</v>
      </c>
      <c r="D97" s="225" t="s">
        <v>64</v>
      </c>
      <c r="E97" s="225" t="s">
        <v>38</v>
      </c>
      <c r="F97" s="275">
        <f>SUM('№ 2'!G85)</f>
        <v>0</v>
      </c>
      <c r="G97" s="275">
        <f>SUM('№ 2'!H85)</f>
        <v>0</v>
      </c>
      <c r="H97" s="202"/>
      <c r="I97" s="202"/>
      <c r="J97" s="202"/>
      <c r="K97" s="202"/>
      <c r="L97" s="202"/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02"/>
      <c r="X97" s="202"/>
      <c r="Y97" s="202"/>
      <c r="Z97" s="202"/>
      <c r="AA97" s="202"/>
      <c r="AB97" s="202"/>
      <c r="AC97" s="202"/>
      <c r="AD97" s="202"/>
      <c r="AE97" s="202"/>
      <c r="AF97" s="202"/>
      <c r="AG97" s="202"/>
      <c r="AH97" s="202"/>
      <c r="AI97" s="202"/>
      <c r="AJ97" s="202"/>
      <c r="AK97" s="202"/>
      <c r="AL97" s="202"/>
      <c r="AM97" s="202"/>
      <c r="AN97" s="202"/>
      <c r="AO97" s="202"/>
      <c r="AP97" s="202"/>
      <c r="AQ97" s="202"/>
      <c r="AR97" s="202"/>
      <c r="AS97" s="202"/>
      <c r="AT97" s="202"/>
      <c r="AU97" s="202"/>
      <c r="AV97" s="202"/>
      <c r="AW97" s="202"/>
      <c r="AX97" s="202"/>
      <c r="AY97" s="202"/>
      <c r="AZ97" s="202"/>
      <c r="BA97" s="202"/>
      <c r="BB97" s="202"/>
      <c r="BC97" s="202"/>
      <c r="BD97" s="202"/>
      <c r="BE97" s="202"/>
      <c r="BF97" s="202"/>
      <c r="BG97" s="202"/>
      <c r="BH97" s="202"/>
      <c r="BI97" s="202"/>
      <c r="BJ97" s="202"/>
      <c r="BK97" s="202"/>
      <c r="BL97" s="202"/>
      <c r="BM97" s="202"/>
      <c r="BN97" s="202"/>
      <c r="BO97" s="202"/>
      <c r="BP97" s="202"/>
      <c r="BQ97" s="202"/>
      <c r="BR97" s="202"/>
    </row>
    <row r="98" spans="1:7" ht="15.75">
      <c r="A98" s="239" t="s">
        <v>65</v>
      </c>
      <c r="B98" s="212" t="s">
        <v>66</v>
      </c>
      <c r="C98" s="213"/>
      <c r="D98" s="214"/>
      <c r="E98" s="214"/>
      <c r="F98" s="266">
        <f>SUM(F142+F99+F102+F163)</f>
        <v>30746.875</v>
      </c>
      <c r="G98" s="266">
        <f>SUM(G142+G99+G102+G163)</f>
        <v>2230.7794599999997</v>
      </c>
    </row>
    <row r="99" spans="1:7" ht="13.5" customHeight="1" hidden="1">
      <c r="A99" s="229" t="s">
        <v>67</v>
      </c>
      <c r="B99" s="216" t="s">
        <v>66</v>
      </c>
      <c r="C99" s="216" t="s">
        <v>11</v>
      </c>
      <c r="D99" s="217"/>
      <c r="E99" s="217"/>
      <c r="F99" s="267">
        <f>F100</f>
        <v>0</v>
      </c>
      <c r="G99" s="267">
        <f>G100</f>
        <v>0</v>
      </c>
    </row>
    <row r="100" spans="1:7" ht="67.5" customHeight="1" hidden="1">
      <c r="A100" s="230" t="s">
        <v>68</v>
      </c>
      <c r="B100" s="220" t="s">
        <v>66</v>
      </c>
      <c r="C100" s="220" t="s">
        <v>11</v>
      </c>
      <c r="D100" s="221" t="s">
        <v>69</v>
      </c>
      <c r="E100" s="221"/>
      <c r="F100" s="274">
        <f>F101</f>
        <v>0</v>
      </c>
      <c r="G100" s="274">
        <f>G101</f>
        <v>0</v>
      </c>
    </row>
    <row r="101" spans="1:7" ht="33.75" customHeight="1" hidden="1">
      <c r="A101" s="223" t="s">
        <v>25</v>
      </c>
      <c r="B101" s="224" t="s">
        <v>66</v>
      </c>
      <c r="C101" s="224" t="s">
        <v>11</v>
      </c>
      <c r="D101" s="225" t="s">
        <v>69</v>
      </c>
      <c r="E101" s="225" t="s">
        <v>27</v>
      </c>
      <c r="F101" s="275">
        <f>SUM('№ 2'!G91)</f>
        <v>0</v>
      </c>
      <c r="G101" s="275">
        <f>SUM('№ 2'!H91)</f>
        <v>0</v>
      </c>
    </row>
    <row r="102" spans="1:7" ht="13.5" customHeight="1">
      <c r="A102" s="229" t="s">
        <v>70</v>
      </c>
      <c r="B102" s="216" t="s">
        <v>66</v>
      </c>
      <c r="C102" s="216" t="s">
        <v>13</v>
      </c>
      <c r="D102" s="217"/>
      <c r="E102" s="217"/>
      <c r="F102" s="267">
        <f>F136+F138+F140+F117+F119+F132+F134+F103+F105+F109+F121+F125+F130+F113+F127+F115+F107+F111+F123</f>
        <v>17387.087</v>
      </c>
      <c r="G102" s="267">
        <f>G136+G138+G140+G117+G119+G132+G134+G103+G105+G109+G121+G125+G130+G113+G127+G115+G107+G111+G123</f>
        <v>357</v>
      </c>
    </row>
    <row r="103" spans="1:7" ht="38.25" hidden="1">
      <c r="A103" s="253" t="s">
        <v>160</v>
      </c>
      <c r="B103" s="220" t="s">
        <v>66</v>
      </c>
      <c r="C103" s="220" t="s">
        <v>13</v>
      </c>
      <c r="D103" s="238" t="s">
        <v>161</v>
      </c>
      <c r="E103" s="225"/>
      <c r="F103" s="283">
        <f>SUM(F104)</f>
        <v>0</v>
      </c>
      <c r="G103" s="283">
        <f>SUM(G104)</f>
        <v>0</v>
      </c>
    </row>
    <row r="104" spans="1:7" ht="25.5" hidden="1">
      <c r="A104" s="254" t="s">
        <v>25</v>
      </c>
      <c r="B104" s="224" t="s">
        <v>66</v>
      </c>
      <c r="C104" s="224" t="s">
        <v>13</v>
      </c>
      <c r="D104" s="225" t="s">
        <v>161</v>
      </c>
      <c r="E104" s="225" t="s">
        <v>27</v>
      </c>
      <c r="F104" s="269">
        <f>SUM('№ 2'!G94)</f>
        <v>0</v>
      </c>
      <c r="G104" s="269">
        <f>SUM('№ 2'!H94)</f>
        <v>0</v>
      </c>
    </row>
    <row r="105" spans="1:7" ht="38.25" hidden="1">
      <c r="A105" s="253" t="s">
        <v>162</v>
      </c>
      <c r="B105" s="220" t="s">
        <v>66</v>
      </c>
      <c r="C105" s="220" t="s">
        <v>13</v>
      </c>
      <c r="D105" s="238" t="s">
        <v>163</v>
      </c>
      <c r="E105" s="225"/>
      <c r="F105" s="283">
        <f>SUM(F106)</f>
        <v>0</v>
      </c>
      <c r="G105" s="283">
        <f>SUM(G106)</f>
        <v>0</v>
      </c>
    </row>
    <row r="106" spans="1:7" ht="25.5" hidden="1">
      <c r="A106" s="254" t="s">
        <v>25</v>
      </c>
      <c r="B106" s="224" t="s">
        <v>66</v>
      </c>
      <c r="C106" s="224" t="s">
        <v>13</v>
      </c>
      <c r="D106" s="225" t="s">
        <v>163</v>
      </c>
      <c r="E106" s="225" t="s">
        <v>27</v>
      </c>
      <c r="F106" s="269">
        <f>SUM('№ 2'!G96)</f>
        <v>0</v>
      </c>
      <c r="G106" s="269">
        <f>SUM('№ 2'!H96)</f>
        <v>0</v>
      </c>
    </row>
    <row r="107" spans="1:7" ht="38.25" hidden="1">
      <c r="A107" s="253" t="s">
        <v>223</v>
      </c>
      <c r="B107" s="220" t="s">
        <v>66</v>
      </c>
      <c r="C107" s="220" t="s">
        <v>13</v>
      </c>
      <c r="D107" s="238" t="s">
        <v>224</v>
      </c>
      <c r="E107" s="225"/>
      <c r="F107" s="280">
        <f>SUM(F108)</f>
        <v>0</v>
      </c>
      <c r="G107" s="280">
        <f>SUM(G108)</f>
        <v>0</v>
      </c>
    </row>
    <row r="108" spans="1:7" ht="25.5" hidden="1">
      <c r="A108" s="254" t="s">
        <v>25</v>
      </c>
      <c r="B108" s="224" t="s">
        <v>66</v>
      </c>
      <c r="C108" s="224" t="s">
        <v>13</v>
      </c>
      <c r="D108" s="225" t="s">
        <v>224</v>
      </c>
      <c r="E108" s="225" t="s">
        <v>27</v>
      </c>
      <c r="F108" s="269">
        <f>SUM('№ 2'!G98)</f>
        <v>0</v>
      </c>
      <c r="G108" s="269">
        <f>SUM('№ 2'!H98)</f>
        <v>0</v>
      </c>
    </row>
    <row r="109" spans="1:7" ht="51" hidden="1">
      <c r="A109" s="253" t="s">
        <v>206</v>
      </c>
      <c r="B109" s="220" t="s">
        <v>66</v>
      </c>
      <c r="C109" s="220" t="s">
        <v>13</v>
      </c>
      <c r="D109" s="238" t="s">
        <v>164</v>
      </c>
      <c r="E109" s="225"/>
      <c r="F109" s="283">
        <f>SUM(F110)</f>
        <v>0</v>
      </c>
      <c r="G109" s="283">
        <f>SUM(G110)</f>
        <v>0</v>
      </c>
    </row>
    <row r="110" spans="1:7" ht="25.5" hidden="1">
      <c r="A110" s="254" t="s">
        <v>25</v>
      </c>
      <c r="B110" s="224" t="s">
        <v>66</v>
      </c>
      <c r="C110" s="224" t="s">
        <v>13</v>
      </c>
      <c r="D110" s="225" t="s">
        <v>164</v>
      </c>
      <c r="E110" s="225" t="s">
        <v>27</v>
      </c>
      <c r="F110" s="269">
        <f>SUM('№ 2'!G100)</f>
        <v>0</v>
      </c>
      <c r="G110" s="269">
        <f>SUM('№ 2'!H100)</f>
        <v>0</v>
      </c>
    </row>
    <row r="111" spans="1:7" ht="51" hidden="1">
      <c r="A111" s="253" t="s">
        <v>226</v>
      </c>
      <c r="B111" s="220" t="s">
        <v>66</v>
      </c>
      <c r="C111" s="220" t="s">
        <v>13</v>
      </c>
      <c r="D111" s="238" t="s">
        <v>225</v>
      </c>
      <c r="E111" s="225"/>
      <c r="F111" s="280">
        <f>SUM(F112)</f>
        <v>0</v>
      </c>
      <c r="G111" s="280">
        <f>SUM(G112)</f>
        <v>0</v>
      </c>
    </row>
    <row r="112" spans="1:7" ht="25.5" hidden="1">
      <c r="A112" s="254" t="s">
        <v>25</v>
      </c>
      <c r="B112" s="224" t="s">
        <v>66</v>
      </c>
      <c r="C112" s="224" t="s">
        <v>13</v>
      </c>
      <c r="D112" s="225" t="s">
        <v>225</v>
      </c>
      <c r="E112" s="225" t="s">
        <v>27</v>
      </c>
      <c r="F112" s="269">
        <f>SUM('№ 2'!G102)</f>
        <v>0</v>
      </c>
      <c r="G112" s="269">
        <f>SUM('№ 2'!H102)</f>
        <v>0</v>
      </c>
    </row>
    <row r="113" spans="1:7" ht="76.5">
      <c r="A113" s="23" t="s">
        <v>254</v>
      </c>
      <c r="B113" s="220" t="s">
        <v>66</v>
      </c>
      <c r="C113" s="220" t="s">
        <v>13</v>
      </c>
      <c r="D113" s="140" t="s">
        <v>256</v>
      </c>
      <c r="E113" s="221"/>
      <c r="F113" s="280">
        <f>SUM(F114)</f>
        <v>0</v>
      </c>
      <c r="G113" s="280">
        <f>SUM(G114)</f>
        <v>0</v>
      </c>
    </row>
    <row r="114" spans="1:7" ht="12.75">
      <c r="A114" s="9" t="s">
        <v>28</v>
      </c>
      <c r="B114" s="224" t="s">
        <v>66</v>
      </c>
      <c r="C114" s="224" t="s">
        <v>13</v>
      </c>
      <c r="D114" s="141" t="s">
        <v>256</v>
      </c>
      <c r="E114" s="225" t="s">
        <v>26</v>
      </c>
      <c r="F114" s="269">
        <f>SUM('№ 2'!G121)</f>
        <v>0</v>
      </c>
      <c r="G114" s="269">
        <f>SUM('№ 2'!H121)</f>
        <v>0</v>
      </c>
    </row>
    <row r="115" spans="1:7" ht="76.5">
      <c r="A115" s="23" t="s">
        <v>255</v>
      </c>
      <c r="B115" s="220" t="s">
        <v>66</v>
      </c>
      <c r="C115" s="220" t="s">
        <v>13</v>
      </c>
      <c r="D115" s="140" t="s">
        <v>257</v>
      </c>
      <c r="E115" s="221"/>
      <c r="F115" s="280">
        <f>SUM(F116)</f>
        <v>0</v>
      </c>
      <c r="G115" s="280">
        <f>SUM(G116)</f>
        <v>0</v>
      </c>
    </row>
    <row r="116" spans="1:7" ht="12.75">
      <c r="A116" s="9" t="s">
        <v>28</v>
      </c>
      <c r="B116" s="224" t="s">
        <v>66</v>
      </c>
      <c r="C116" s="224" t="s">
        <v>13</v>
      </c>
      <c r="D116" s="141" t="s">
        <v>257</v>
      </c>
      <c r="E116" s="225" t="s">
        <v>26</v>
      </c>
      <c r="F116" s="269">
        <f>SUM('№ 2'!G123)</f>
        <v>0</v>
      </c>
      <c r="G116" s="269">
        <f>SUM('№ 2'!H123)</f>
        <v>0</v>
      </c>
    </row>
    <row r="117" spans="1:7" ht="39.75" customHeight="1" hidden="1">
      <c r="A117" s="230" t="s">
        <v>241</v>
      </c>
      <c r="B117" s="220" t="s">
        <v>66</v>
      </c>
      <c r="C117" s="220" t="s">
        <v>13</v>
      </c>
      <c r="D117" s="238" t="s">
        <v>148</v>
      </c>
      <c r="E117" s="221"/>
      <c r="F117" s="272">
        <f>SUM(F118)</f>
        <v>0</v>
      </c>
      <c r="G117" s="272">
        <f>SUM(G118)</f>
        <v>0</v>
      </c>
    </row>
    <row r="118" spans="1:7" ht="27" customHeight="1" hidden="1">
      <c r="A118" s="124" t="s">
        <v>25</v>
      </c>
      <c r="B118" s="224" t="s">
        <v>66</v>
      </c>
      <c r="C118" s="224" t="s">
        <v>13</v>
      </c>
      <c r="D118" s="225" t="s">
        <v>148</v>
      </c>
      <c r="E118" s="225" t="s">
        <v>27</v>
      </c>
      <c r="F118" s="282">
        <f>SUM('№ 2'!G104)</f>
        <v>0</v>
      </c>
      <c r="G118" s="282">
        <f>SUM('№ 2'!H104)</f>
        <v>0</v>
      </c>
    </row>
    <row r="119" spans="1:7" ht="25.5">
      <c r="A119" s="230" t="s">
        <v>179</v>
      </c>
      <c r="B119" s="220" t="s">
        <v>66</v>
      </c>
      <c r="C119" s="220" t="s">
        <v>13</v>
      </c>
      <c r="D119" s="238" t="s">
        <v>151</v>
      </c>
      <c r="E119" s="221"/>
      <c r="F119" s="272">
        <f>SUM(F120)</f>
        <v>1000</v>
      </c>
      <c r="G119" s="272">
        <f>SUM(G120)</f>
        <v>357</v>
      </c>
    </row>
    <row r="120" spans="1:7" ht="25.5">
      <c r="A120" s="223" t="s">
        <v>25</v>
      </c>
      <c r="B120" s="224" t="s">
        <v>66</v>
      </c>
      <c r="C120" s="224" t="s">
        <v>13</v>
      </c>
      <c r="D120" s="225" t="s">
        <v>151</v>
      </c>
      <c r="E120" s="225" t="s">
        <v>27</v>
      </c>
      <c r="F120" s="282">
        <f>SUM('№ 2'!G106)</f>
        <v>1000</v>
      </c>
      <c r="G120" s="282">
        <f>SUM('№ 2'!H106)</f>
        <v>357</v>
      </c>
    </row>
    <row r="121" spans="1:7" ht="76.5" hidden="1">
      <c r="A121" s="236" t="s">
        <v>207</v>
      </c>
      <c r="B121" s="220" t="s">
        <v>66</v>
      </c>
      <c r="C121" s="220" t="s">
        <v>13</v>
      </c>
      <c r="D121" s="221" t="s">
        <v>208</v>
      </c>
      <c r="E121" s="221"/>
      <c r="F121" s="272">
        <f>SUM(F122)</f>
        <v>0</v>
      </c>
      <c r="G121" s="272">
        <f>SUM(G122)</f>
        <v>0</v>
      </c>
    </row>
    <row r="122" spans="1:7" ht="25.5" hidden="1">
      <c r="A122" s="254" t="s">
        <v>25</v>
      </c>
      <c r="B122" s="224" t="s">
        <v>66</v>
      </c>
      <c r="C122" s="224" t="s">
        <v>13</v>
      </c>
      <c r="D122" s="225" t="s">
        <v>208</v>
      </c>
      <c r="E122" s="225" t="s">
        <v>27</v>
      </c>
      <c r="F122" s="282">
        <f>SUM('№ 2'!G112)</f>
        <v>0</v>
      </c>
      <c r="G122" s="282">
        <f>SUM('№ 2'!H112)</f>
        <v>0</v>
      </c>
    </row>
    <row r="123" spans="1:7" ht="76.5" hidden="1">
      <c r="A123" s="236" t="s">
        <v>240</v>
      </c>
      <c r="B123" s="220" t="s">
        <v>66</v>
      </c>
      <c r="C123" s="220" t="s">
        <v>13</v>
      </c>
      <c r="D123" s="221" t="s">
        <v>231</v>
      </c>
      <c r="E123" s="221"/>
      <c r="F123" s="282">
        <f>SUM(F124)</f>
        <v>0</v>
      </c>
      <c r="G123" s="282">
        <f>SUM(G124)</f>
        <v>0</v>
      </c>
    </row>
    <row r="124" spans="1:7" ht="12.75" hidden="1">
      <c r="A124" s="228" t="s">
        <v>28</v>
      </c>
      <c r="B124" s="224" t="s">
        <v>66</v>
      </c>
      <c r="C124" s="224" t="s">
        <v>13</v>
      </c>
      <c r="D124" s="225" t="s">
        <v>231</v>
      </c>
      <c r="E124" s="225" t="s">
        <v>26</v>
      </c>
      <c r="F124" s="282">
        <f>SUM('№ 2'!G114)</f>
        <v>0</v>
      </c>
      <c r="G124" s="282">
        <f>SUM('№ 2'!H114)</f>
        <v>0</v>
      </c>
    </row>
    <row r="125" spans="1:7" ht="89.25" hidden="1">
      <c r="A125" s="236" t="s">
        <v>209</v>
      </c>
      <c r="B125" s="220" t="s">
        <v>66</v>
      </c>
      <c r="C125" s="220" t="s">
        <v>13</v>
      </c>
      <c r="D125" s="221" t="s">
        <v>210</v>
      </c>
      <c r="E125" s="221"/>
      <c r="F125" s="272">
        <f>SUM(F126)</f>
        <v>0</v>
      </c>
      <c r="G125" s="272">
        <f>SUM(G126)</f>
        <v>0</v>
      </c>
    </row>
    <row r="126" spans="1:7" ht="12.75" hidden="1">
      <c r="A126" s="228" t="s">
        <v>28</v>
      </c>
      <c r="B126" s="224" t="s">
        <v>66</v>
      </c>
      <c r="C126" s="224" t="s">
        <v>13</v>
      </c>
      <c r="D126" s="225" t="s">
        <v>210</v>
      </c>
      <c r="E126" s="225" t="s">
        <v>26</v>
      </c>
      <c r="F126" s="282">
        <f>SUM('№ 2'!G116)</f>
        <v>0</v>
      </c>
      <c r="G126" s="282">
        <f>SUM('№ 2'!H116)</f>
        <v>0</v>
      </c>
    </row>
    <row r="127" spans="1:7" ht="63.75">
      <c r="A127" s="236" t="s">
        <v>211</v>
      </c>
      <c r="B127" s="220" t="s">
        <v>66</v>
      </c>
      <c r="C127" s="220" t="s">
        <v>13</v>
      </c>
      <c r="D127" s="221" t="s">
        <v>212</v>
      </c>
      <c r="E127" s="221"/>
      <c r="F127" s="272">
        <f>SUM(F129+F128)</f>
        <v>16387.087</v>
      </c>
      <c r="G127" s="272">
        <f>SUM(G129+G128)</f>
        <v>0</v>
      </c>
    </row>
    <row r="128" spans="1:7" ht="12.75">
      <c r="A128" s="223" t="s">
        <v>235</v>
      </c>
      <c r="B128" s="224" t="s">
        <v>66</v>
      </c>
      <c r="C128" s="224" t="s">
        <v>13</v>
      </c>
      <c r="D128" s="225" t="s">
        <v>212</v>
      </c>
      <c r="E128" s="255" t="s">
        <v>234</v>
      </c>
      <c r="F128" s="282">
        <f>SUM('№ 2'!G118)</f>
        <v>16387.087</v>
      </c>
      <c r="G128" s="282">
        <f>SUM('№ 2'!H118)</f>
        <v>0</v>
      </c>
    </row>
    <row r="129" spans="1:7" ht="12.75" hidden="1">
      <c r="A129" s="228" t="s">
        <v>28</v>
      </c>
      <c r="B129" s="224" t="s">
        <v>66</v>
      </c>
      <c r="C129" s="224" t="s">
        <v>13</v>
      </c>
      <c r="D129" s="225" t="s">
        <v>212</v>
      </c>
      <c r="E129" s="225" t="s">
        <v>26</v>
      </c>
      <c r="F129" s="282">
        <f>SUM('№ 2'!G119)</f>
        <v>0</v>
      </c>
      <c r="G129" s="282">
        <f>SUM('№ 2'!H119)</f>
        <v>0</v>
      </c>
    </row>
    <row r="130" spans="1:7" ht="12.75" hidden="1">
      <c r="A130" s="236"/>
      <c r="B130" s="220" t="s">
        <v>66</v>
      </c>
      <c r="C130" s="220" t="s">
        <v>13</v>
      </c>
      <c r="D130" s="221"/>
      <c r="E130" s="221"/>
      <c r="F130" s="272">
        <f>SUM(F131)</f>
        <v>0</v>
      </c>
      <c r="G130" s="272">
        <f>SUM(G131)</f>
        <v>0</v>
      </c>
    </row>
    <row r="131" spans="1:7" ht="12.75" hidden="1">
      <c r="A131" s="223"/>
      <c r="B131" s="224" t="s">
        <v>66</v>
      </c>
      <c r="C131" s="224" t="s">
        <v>13</v>
      </c>
      <c r="D131" s="225"/>
      <c r="E131" s="225" t="s">
        <v>27</v>
      </c>
      <c r="F131" s="282"/>
      <c r="G131" s="282"/>
    </row>
    <row r="132" spans="1:7" ht="63.75" hidden="1">
      <c r="A132" s="230" t="s">
        <v>152</v>
      </c>
      <c r="B132" s="220" t="s">
        <v>66</v>
      </c>
      <c r="C132" s="220" t="s">
        <v>13</v>
      </c>
      <c r="D132" s="238" t="s">
        <v>153</v>
      </c>
      <c r="E132" s="221"/>
      <c r="F132" s="272">
        <f>SUM(F133)</f>
        <v>0</v>
      </c>
      <c r="G132" s="272">
        <f>SUM(G133)</f>
        <v>0</v>
      </c>
    </row>
    <row r="133" spans="1:7" ht="25.5" hidden="1">
      <c r="A133" s="223" t="s">
        <v>25</v>
      </c>
      <c r="B133" s="224" t="s">
        <v>66</v>
      </c>
      <c r="C133" s="224" t="s">
        <v>13</v>
      </c>
      <c r="D133" s="255" t="s">
        <v>153</v>
      </c>
      <c r="E133" s="225" t="s">
        <v>27</v>
      </c>
      <c r="F133" s="282">
        <f>SUM('№ 2'!G108)</f>
        <v>0</v>
      </c>
      <c r="G133" s="282">
        <f>SUM('№ 2'!H108)</f>
        <v>0</v>
      </c>
    </row>
    <row r="134" spans="1:7" ht="25.5" hidden="1">
      <c r="A134" s="230" t="s">
        <v>189</v>
      </c>
      <c r="B134" s="220" t="s">
        <v>66</v>
      </c>
      <c r="C134" s="220" t="s">
        <v>13</v>
      </c>
      <c r="D134" s="238" t="s">
        <v>156</v>
      </c>
      <c r="E134" s="221"/>
      <c r="F134" s="272">
        <f>SUM(F135)</f>
        <v>0</v>
      </c>
      <c r="G134" s="272">
        <f>SUM(G135)</f>
        <v>0</v>
      </c>
    </row>
    <row r="135" spans="1:7" ht="25.5" hidden="1">
      <c r="A135" s="223" t="s">
        <v>25</v>
      </c>
      <c r="B135" s="224" t="s">
        <v>66</v>
      </c>
      <c r="C135" s="224" t="s">
        <v>13</v>
      </c>
      <c r="D135" s="255" t="s">
        <v>156</v>
      </c>
      <c r="E135" s="225" t="s">
        <v>27</v>
      </c>
      <c r="F135" s="282">
        <f>SUM('№ 2'!G110)</f>
        <v>0</v>
      </c>
      <c r="G135" s="282">
        <f>SUM('№ 2'!H110)</f>
        <v>0</v>
      </c>
    </row>
    <row r="136" spans="1:7" ht="51" hidden="1">
      <c r="A136" s="230" t="s">
        <v>71</v>
      </c>
      <c r="B136" s="220" t="s">
        <v>66</v>
      </c>
      <c r="C136" s="220" t="s">
        <v>13</v>
      </c>
      <c r="D136" s="221" t="s">
        <v>72</v>
      </c>
      <c r="E136" s="221"/>
      <c r="F136" s="284">
        <f>F137</f>
        <v>0</v>
      </c>
      <c r="G136" s="284">
        <f>G137</f>
        <v>0</v>
      </c>
    </row>
    <row r="137" spans="1:70" s="226" customFormat="1" ht="12.75" hidden="1">
      <c r="A137" s="228" t="s">
        <v>37</v>
      </c>
      <c r="B137" s="224" t="s">
        <v>66</v>
      </c>
      <c r="C137" s="224" t="s">
        <v>13</v>
      </c>
      <c r="D137" s="225" t="s">
        <v>72</v>
      </c>
      <c r="E137" s="225" t="s">
        <v>38</v>
      </c>
      <c r="F137" s="275">
        <f>SUM('№ 2'!G125)</f>
        <v>0</v>
      </c>
      <c r="G137" s="275">
        <f>SUM('№ 2'!H125)</f>
        <v>0</v>
      </c>
      <c r="H137" s="202"/>
      <c r="I137" s="202"/>
      <c r="J137" s="202"/>
      <c r="K137" s="202"/>
      <c r="L137" s="202"/>
      <c r="M137" s="202"/>
      <c r="N137" s="202"/>
      <c r="O137" s="202"/>
      <c r="P137" s="202"/>
      <c r="Q137" s="202"/>
      <c r="R137" s="202"/>
      <c r="S137" s="202"/>
      <c r="T137" s="202"/>
      <c r="U137" s="202"/>
      <c r="V137" s="202"/>
      <c r="W137" s="202"/>
      <c r="X137" s="202"/>
      <c r="Y137" s="202"/>
      <c r="Z137" s="202"/>
      <c r="AA137" s="202"/>
      <c r="AB137" s="202"/>
      <c r="AC137" s="202"/>
      <c r="AD137" s="202"/>
      <c r="AE137" s="202"/>
      <c r="AF137" s="202"/>
      <c r="AG137" s="202"/>
      <c r="AH137" s="202"/>
      <c r="AI137" s="202"/>
      <c r="AJ137" s="202"/>
      <c r="AK137" s="202"/>
      <c r="AL137" s="202"/>
      <c r="AM137" s="202"/>
      <c r="AN137" s="202"/>
      <c r="AO137" s="202"/>
      <c r="AP137" s="202"/>
      <c r="AQ137" s="202"/>
      <c r="AR137" s="202"/>
      <c r="AS137" s="202"/>
      <c r="AT137" s="202"/>
      <c r="AU137" s="202"/>
      <c r="AV137" s="202"/>
      <c r="AW137" s="202"/>
      <c r="AX137" s="202"/>
      <c r="AY137" s="202"/>
      <c r="AZ137" s="202"/>
      <c r="BA137" s="202"/>
      <c r="BB137" s="202"/>
      <c r="BC137" s="202"/>
      <c r="BD137" s="202"/>
      <c r="BE137" s="202"/>
      <c r="BF137" s="202"/>
      <c r="BG137" s="202"/>
      <c r="BH137" s="202"/>
      <c r="BI137" s="202"/>
      <c r="BJ137" s="202"/>
      <c r="BK137" s="202"/>
      <c r="BL137" s="202"/>
      <c r="BM137" s="202"/>
      <c r="BN137" s="202"/>
      <c r="BO137" s="202"/>
      <c r="BP137" s="202"/>
      <c r="BQ137" s="202"/>
      <c r="BR137" s="202"/>
    </row>
    <row r="138" spans="1:70" s="226" customFormat="1" ht="51" hidden="1">
      <c r="A138" s="230" t="s">
        <v>73</v>
      </c>
      <c r="B138" s="220" t="s">
        <v>66</v>
      </c>
      <c r="C138" s="220" t="s">
        <v>13</v>
      </c>
      <c r="D138" s="221" t="s">
        <v>74</v>
      </c>
      <c r="E138" s="221"/>
      <c r="F138" s="274">
        <f>F139</f>
        <v>0</v>
      </c>
      <c r="G138" s="274">
        <f>G139</f>
        <v>0</v>
      </c>
      <c r="H138" s="202"/>
      <c r="I138" s="202"/>
      <c r="J138" s="202"/>
      <c r="K138" s="202"/>
      <c r="L138" s="202"/>
      <c r="M138" s="202"/>
      <c r="N138" s="202"/>
      <c r="O138" s="202"/>
      <c r="P138" s="202"/>
      <c r="Q138" s="202"/>
      <c r="R138" s="202"/>
      <c r="S138" s="202"/>
      <c r="T138" s="202"/>
      <c r="U138" s="202"/>
      <c r="V138" s="202"/>
      <c r="W138" s="202"/>
      <c r="X138" s="202"/>
      <c r="Y138" s="202"/>
      <c r="Z138" s="202"/>
      <c r="AA138" s="202"/>
      <c r="AB138" s="202"/>
      <c r="AC138" s="202"/>
      <c r="AD138" s="202"/>
      <c r="AE138" s="202"/>
      <c r="AF138" s="202"/>
      <c r="AG138" s="202"/>
      <c r="AH138" s="202"/>
      <c r="AI138" s="202"/>
      <c r="AJ138" s="202"/>
      <c r="AK138" s="202"/>
      <c r="AL138" s="202"/>
      <c r="AM138" s="202"/>
      <c r="AN138" s="202"/>
      <c r="AO138" s="202"/>
      <c r="AP138" s="202"/>
      <c r="AQ138" s="202"/>
      <c r="AR138" s="202"/>
      <c r="AS138" s="202"/>
      <c r="AT138" s="202"/>
      <c r="AU138" s="202"/>
      <c r="AV138" s="202"/>
      <c r="AW138" s="202"/>
      <c r="AX138" s="202"/>
      <c r="AY138" s="202"/>
      <c r="AZ138" s="202"/>
      <c r="BA138" s="202"/>
      <c r="BB138" s="202"/>
      <c r="BC138" s="202"/>
      <c r="BD138" s="202"/>
      <c r="BE138" s="202"/>
      <c r="BF138" s="202"/>
      <c r="BG138" s="202"/>
      <c r="BH138" s="202"/>
      <c r="BI138" s="202"/>
      <c r="BJ138" s="202"/>
      <c r="BK138" s="202"/>
      <c r="BL138" s="202"/>
      <c r="BM138" s="202"/>
      <c r="BN138" s="202"/>
      <c r="BO138" s="202"/>
      <c r="BP138" s="202"/>
      <c r="BQ138" s="202"/>
      <c r="BR138" s="202"/>
    </row>
    <row r="139" spans="1:70" s="226" customFormat="1" ht="12.75" hidden="1">
      <c r="A139" s="228" t="s">
        <v>37</v>
      </c>
      <c r="B139" s="224" t="s">
        <v>66</v>
      </c>
      <c r="C139" s="224" t="s">
        <v>13</v>
      </c>
      <c r="D139" s="225" t="s">
        <v>74</v>
      </c>
      <c r="E139" s="225" t="s">
        <v>38</v>
      </c>
      <c r="F139" s="275">
        <f>SUM('№ 2'!G127)</f>
        <v>0</v>
      </c>
      <c r="G139" s="275">
        <f>SUM('№ 2'!H127)</f>
        <v>0</v>
      </c>
      <c r="H139" s="202"/>
      <c r="I139" s="202"/>
      <c r="J139" s="202"/>
      <c r="K139" s="202"/>
      <c r="L139" s="202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</row>
    <row r="140" spans="1:70" s="226" customFormat="1" ht="51" hidden="1">
      <c r="A140" s="230" t="s">
        <v>75</v>
      </c>
      <c r="B140" s="220" t="s">
        <v>66</v>
      </c>
      <c r="C140" s="220" t="s">
        <v>13</v>
      </c>
      <c r="D140" s="221" t="s">
        <v>76</v>
      </c>
      <c r="E140" s="221"/>
      <c r="F140" s="274">
        <f>F141</f>
        <v>0</v>
      </c>
      <c r="G140" s="274">
        <f>G141</f>
        <v>0</v>
      </c>
      <c r="H140" s="202"/>
      <c r="I140" s="202"/>
      <c r="J140" s="202"/>
      <c r="K140" s="202"/>
      <c r="L140" s="202"/>
      <c r="M140" s="202"/>
      <c r="N140" s="202"/>
      <c r="O140" s="202"/>
      <c r="P140" s="202"/>
      <c r="Q140" s="202"/>
      <c r="R140" s="202"/>
      <c r="S140" s="202"/>
      <c r="T140" s="202"/>
      <c r="U140" s="202"/>
      <c r="V140" s="202"/>
      <c r="W140" s="202"/>
      <c r="X140" s="202"/>
      <c r="Y140" s="202"/>
      <c r="Z140" s="202"/>
      <c r="AA140" s="202"/>
      <c r="AB140" s="202"/>
      <c r="AC140" s="202"/>
      <c r="AD140" s="202"/>
      <c r="AE140" s="202"/>
      <c r="AF140" s="202"/>
      <c r="AG140" s="202"/>
      <c r="AH140" s="202"/>
      <c r="AI140" s="202"/>
      <c r="AJ140" s="202"/>
      <c r="AK140" s="202"/>
      <c r="AL140" s="202"/>
      <c r="AM140" s="202"/>
      <c r="AN140" s="202"/>
      <c r="AO140" s="202"/>
      <c r="AP140" s="202"/>
      <c r="AQ140" s="202"/>
      <c r="AR140" s="202"/>
      <c r="AS140" s="202"/>
      <c r="AT140" s="202"/>
      <c r="AU140" s="202"/>
      <c r="AV140" s="202"/>
      <c r="AW140" s="202"/>
      <c r="AX140" s="202"/>
      <c r="AY140" s="202"/>
      <c r="AZ140" s="202"/>
      <c r="BA140" s="202"/>
      <c r="BB140" s="202"/>
      <c r="BC140" s="202"/>
      <c r="BD140" s="202"/>
      <c r="BE140" s="202"/>
      <c r="BF140" s="202"/>
      <c r="BG140" s="202"/>
      <c r="BH140" s="202"/>
      <c r="BI140" s="202"/>
      <c r="BJ140" s="202"/>
      <c r="BK140" s="202"/>
      <c r="BL140" s="202"/>
      <c r="BM140" s="202"/>
      <c r="BN140" s="202"/>
      <c r="BO140" s="202"/>
      <c r="BP140" s="202"/>
      <c r="BQ140" s="202"/>
      <c r="BR140" s="202"/>
    </row>
    <row r="141" spans="1:70" s="226" customFormat="1" ht="12.75" hidden="1">
      <c r="A141" s="228" t="s">
        <v>37</v>
      </c>
      <c r="B141" s="224" t="s">
        <v>66</v>
      </c>
      <c r="C141" s="224" t="s">
        <v>13</v>
      </c>
      <c r="D141" s="225" t="s">
        <v>76</v>
      </c>
      <c r="E141" s="225" t="s">
        <v>38</v>
      </c>
      <c r="F141" s="275">
        <f>SUM('№ 2'!G129)</f>
        <v>0</v>
      </c>
      <c r="G141" s="275">
        <f>SUM('№ 2'!H129)</f>
        <v>0</v>
      </c>
      <c r="H141" s="202"/>
      <c r="I141" s="202"/>
      <c r="J141" s="202"/>
      <c r="K141" s="202"/>
      <c r="L141" s="202"/>
      <c r="M141" s="202"/>
      <c r="N141" s="202"/>
      <c r="O141" s="202"/>
      <c r="P141" s="202"/>
      <c r="Q141" s="202"/>
      <c r="R141" s="202"/>
      <c r="S141" s="202"/>
      <c r="T141" s="202"/>
      <c r="U141" s="202"/>
      <c r="V141" s="202"/>
      <c r="W141" s="202"/>
      <c r="X141" s="202"/>
      <c r="Y141" s="202"/>
      <c r="Z141" s="202"/>
      <c r="AA141" s="202"/>
      <c r="AB141" s="202"/>
      <c r="AC141" s="202"/>
      <c r="AD141" s="202"/>
      <c r="AE141" s="202"/>
      <c r="AF141" s="202"/>
      <c r="AG141" s="202"/>
      <c r="AH141" s="202"/>
      <c r="AI141" s="202"/>
      <c r="AJ141" s="202"/>
      <c r="AK141" s="202"/>
      <c r="AL141" s="202"/>
      <c r="AM141" s="202"/>
      <c r="AN141" s="202"/>
      <c r="AO141" s="202"/>
      <c r="AP141" s="202"/>
      <c r="AQ141" s="202"/>
      <c r="AR141" s="202"/>
      <c r="AS141" s="202"/>
      <c r="AT141" s="202"/>
      <c r="AU141" s="202"/>
      <c r="AV141" s="202"/>
      <c r="AW141" s="202"/>
      <c r="AX141" s="202"/>
      <c r="AY141" s="202"/>
      <c r="AZ141" s="202"/>
      <c r="BA141" s="202"/>
      <c r="BB141" s="202"/>
      <c r="BC141" s="202"/>
      <c r="BD141" s="202"/>
      <c r="BE141" s="202"/>
      <c r="BF141" s="202"/>
      <c r="BG141" s="202"/>
      <c r="BH141" s="202"/>
      <c r="BI141" s="202"/>
      <c r="BJ141" s="202"/>
      <c r="BK141" s="202"/>
      <c r="BL141" s="202"/>
      <c r="BM141" s="202"/>
      <c r="BN141" s="202"/>
      <c r="BO141" s="202"/>
      <c r="BP141" s="202"/>
      <c r="BQ141" s="202"/>
      <c r="BR141" s="202"/>
    </row>
    <row r="142" spans="1:7" ht="12.75">
      <c r="A142" s="229" t="s">
        <v>77</v>
      </c>
      <c r="B142" s="216" t="s">
        <v>66</v>
      </c>
      <c r="C142" s="216" t="s">
        <v>19</v>
      </c>
      <c r="D142" s="217"/>
      <c r="E142" s="217"/>
      <c r="F142" s="267">
        <f>SUM(F145+F147+F149+F155)+F161+F143+F157+F159+F151+F153</f>
        <v>13354.788</v>
      </c>
      <c r="G142" s="267">
        <f>SUM(G145+G147+G149+G155)+G161+G143+G157+G159+G151+G153</f>
        <v>1873.77946</v>
      </c>
    </row>
    <row r="143" spans="1:70" s="233" customFormat="1" ht="89.25" hidden="1">
      <c r="A143" s="256" t="s">
        <v>78</v>
      </c>
      <c r="B143" s="257" t="s">
        <v>66</v>
      </c>
      <c r="C143" s="257" t="s">
        <v>19</v>
      </c>
      <c r="D143" s="250" t="s">
        <v>79</v>
      </c>
      <c r="E143" s="250"/>
      <c r="F143" s="274">
        <f>F144</f>
        <v>0</v>
      </c>
      <c r="G143" s="274">
        <f>G144</f>
        <v>0</v>
      </c>
      <c r="H143" s="202"/>
      <c r="I143" s="202"/>
      <c r="J143" s="202"/>
      <c r="K143" s="202"/>
      <c r="L143" s="202"/>
      <c r="M143" s="202"/>
      <c r="N143" s="202"/>
      <c r="O143" s="202"/>
      <c r="P143" s="202"/>
      <c r="Q143" s="202"/>
      <c r="R143" s="202"/>
      <c r="S143" s="202"/>
      <c r="T143" s="202"/>
      <c r="U143" s="202"/>
      <c r="V143" s="202"/>
      <c r="W143" s="202"/>
      <c r="X143" s="202"/>
      <c r="Y143" s="202"/>
      <c r="Z143" s="202"/>
      <c r="AA143" s="202"/>
      <c r="AB143" s="202"/>
      <c r="AC143" s="202"/>
      <c r="AD143" s="202"/>
      <c r="AE143" s="202"/>
      <c r="AF143" s="202"/>
      <c r="AG143" s="202"/>
      <c r="AH143" s="202"/>
      <c r="AI143" s="202"/>
      <c r="AJ143" s="202"/>
      <c r="AK143" s="202"/>
      <c r="AL143" s="202"/>
      <c r="AM143" s="202"/>
      <c r="AN143" s="202"/>
      <c r="AO143" s="202"/>
      <c r="AP143" s="202"/>
      <c r="AQ143" s="202"/>
      <c r="AR143" s="202"/>
      <c r="AS143" s="202"/>
      <c r="AT143" s="202"/>
      <c r="AU143" s="202"/>
      <c r="AV143" s="202"/>
      <c r="AW143" s="202"/>
      <c r="AX143" s="202"/>
      <c r="AY143" s="202"/>
      <c r="AZ143" s="202"/>
      <c r="BA143" s="202"/>
      <c r="BB143" s="202"/>
      <c r="BC143" s="202"/>
      <c r="BD143" s="202"/>
      <c r="BE143" s="202"/>
      <c r="BF143" s="202"/>
      <c r="BG143" s="202"/>
      <c r="BH143" s="202"/>
      <c r="BI143" s="202"/>
      <c r="BJ143" s="202"/>
      <c r="BK143" s="202"/>
      <c r="BL143" s="202"/>
      <c r="BM143" s="202"/>
      <c r="BN143" s="202"/>
      <c r="BO143" s="202"/>
      <c r="BP143" s="202"/>
      <c r="BQ143" s="202"/>
      <c r="BR143" s="202"/>
    </row>
    <row r="144" spans="1:70" s="233" customFormat="1" ht="25.5" hidden="1">
      <c r="A144" s="258" t="s">
        <v>25</v>
      </c>
      <c r="B144" s="259" t="s">
        <v>66</v>
      </c>
      <c r="C144" s="259" t="s">
        <v>19</v>
      </c>
      <c r="D144" s="251" t="s">
        <v>79</v>
      </c>
      <c r="E144" s="251" t="s">
        <v>27</v>
      </c>
      <c r="F144" s="275"/>
      <c r="G144" s="275"/>
      <c r="H144" s="202"/>
      <c r="I144" s="202"/>
      <c r="J144" s="202"/>
      <c r="K144" s="202"/>
      <c r="L144" s="202"/>
      <c r="M144" s="202"/>
      <c r="N144" s="202"/>
      <c r="O144" s="202"/>
      <c r="P144" s="202"/>
      <c r="Q144" s="202"/>
      <c r="R144" s="202"/>
      <c r="S144" s="202"/>
      <c r="T144" s="202"/>
      <c r="U144" s="202"/>
      <c r="V144" s="202"/>
      <c r="W144" s="202"/>
      <c r="X144" s="202"/>
      <c r="Y144" s="202"/>
      <c r="Z144" s="202"/>
      <c r="AA144" s="202"/>
      <c r="AB144" s="202"/>
      <c r="AC144" s="202"/>
      <c r="AD144" s="202"/>
      <c r="AE144" s="202"/>
      <c r="AF144" s="202"/>
      <c r="AG144" s="202"/>
      <c r="AH144" s="202"/>
      <c r="AI144" s="202"/>
      <c r="AJ144" s="202"/>
      <c r="AK144" s="202"/>
      <c r="AL144" s="202"/>
      <c r="AM144" s="202"/>
      <c r="AN144" s="202"/>
      <c r="AO144" s="202"/>
      <c r="AP144" s="202"/>
      <c r="AQ144" s="202"/>
      <c r="AR144" s="202"/>
      <c r="AS144" s="202"/>
      <c r="AT144" s="202"/>
      <c r="AU144" s="202"/>
      <c r="AV144" s="202"/>
      <c r="AW144" s="202"/>
      <c r="AX144" s="202"/>
      <c r="AY144" s="202"/>
      <c r="AZ144" s="202"/>
      <c r="BA144" s="202"/>
      <c r="BB144" s="202"/>
      <c r="BC144" s="202"/>
      <c r="BD144" s="202"/>
      <c r="BE144" s="202"/>
      <c r="BF144" s="202"/>
      <c r="BG144" s="202"/>
      <c r="BH144" s="202"/>
      <c r="BI144" s="202"/>
      <c r="BJ144" s="202"/>
      <c r="BK144" s="202"/>
      <c r="BL144" s="202"/>
      <c r="BM144" s="202"/>
      <c r="BN144" s="202"/>
      <c r="BO144" s="202"/>
      <c r="BP144" s="202"/>
      <c r="BQ144" s="202"/>
      <c r="BR144" s="202"/>
    </row>
    <row r="145" spans="1:7" ht="18" customHeight="1">
      <c r="A145" s="260" t="s">
        <v>180</v>
      </c>
      <c r="B145" s="220" t="s">
        <v>66</v>
      </c>
      <c r="C145" s="220" t="s">
        <v>19</v>
      </c>
      <c r="D145" s="221" t="s">
        <v>80</v>
      </c>
      <c r="E145" s="221"/>
      <c r="F145" s="274">
        <f>F146</f>
        <v>5098</v>
      </c>
      <c r="G145" s="274">
        <f>G146</f>
        <v>1667.46046</v>
      </c>
    </row>
    <row r="146" spans="1:7" ht="25.5">
      <c r="A146" s="223" t="s">
        <v>25</v>
      </c>
      <c r="B146" s="224" t="s">
        <v>66</v>
      </c>
      <c r="C146" s="224" t="s">
        <v>19</v>
      </c>
      <c r="D146" s="225" t="s">
        <v>80</v>
      </c>
      <c r="E146" s="225" t="s">
        <v>27</v>
      </c>
      <c r="F146" s="275">
        <f>SUM('№ 2'!G134)</f>
        <v>5098</v>
      </c>
      <c r="G146" s="275">
        <f>SUM('№ 2'!H134)</f>
        <v>1667.46046</v>
      </c>
    </row>
    <row r="147" spans="1:7" ht="12.75">
      <c r="A147" s="260" t="s">
        <v>181</v>
      </c>
      <c r="B147" s="220" t="s">
        <v>66</v>
      </c>
      <c r="C147" s="220" t="s">
        <v>19</v>
      </c>
      <c r="D147" s="221" t="s">
        <v>81</v>
      </c>
      <c r="E147" s="221"/>
      <c r="F147" s="274">
        <f>F148</f>
        <v>1600</v>
      </c>
      <c r="G147" s="274">
        <f>G148</f>
        <v>0</v>
      </c>
    </row>
    <row r="148" spans="1:70" s="226" customFormat="1" ht="25.5">
      <c r="A148" s="223" t="s">
        <v>25</v>
      </c>
      <c r="B148" s="224" t="s">
        <v>66</v>
      </c>
      <c r="C148" s="224" t="s">
        <v>19</v>
      </c>
      <c r="D148" s="225" t="s">
        <v>81</v>
      </c>
      <c r="E148" s="225" t="s">
        <v>27</v>
      </c>
      <c r="F148" s="275">
        <f>SUM('№ 2'!G136)</f>
        <v>1600</v>
      </c>
      <c r="G148" s="275">
        <f>SUM('№ 2'!H136)</f>
        <v>0</v>
      </c>
      <c r="H148" s="202"/>
      <c r="I148" s="202"/>
      <c r="J148" s="202"/>
      <c r="K148" s="202"/>
      <c r="L148" s="202"/>
      <c r="M148" s="202"/>
      <c r="N148" s="202"/>
      <c r="O148" s="202"/>
      <c r="P148" s="202"/>
      <c r="Q148" s="202"/>
      <c r="R148" s="202"/>
      <c r="S148" s="202"/>
      <c r="T148" s="202"/>
      <c r="U148" s="202"/>
      <c r="V148" s="202"/>
      <c r="W148" s="202"/>
      <c r="X148" s="202"/>
      <c r="Y148" s="202"/>
      <c r="Z148" s="202"/>
      <c r="AA148" s="202"/>
      <c r="AB148" s="202"/>
      <c r="AC148" s="202"/>
      <c r="AD148" s="202"/>
      <c r="AE148" s="202"/>
      <c r="AF148" s="202"/>
      <c r="AG148" s="202"/>
      <c r="AH148" s="202"/>
      <c r="AI148" s="202"/>
      <c r="AJ148" s="202"/>
      <c r="AK148" s="202"/>
      <c r="AL148" s="202"/>
      <c r="AM148" s="202"/>
      <c r="AN148" s="202"/>
      <c r="AO148" s="202"/>
      <c r="AP148" s="202"/>
      <c r="AQ148" s="202"/>
      <c r="AR148" s="202"/>
      <c r="AS148" s="202"/>
      <c r="AT148" s="202"/>
      <c r="AU148" s="202"/>
      <c r="AV148" s="202"/>
      <c r="AW148" s="202"/>
      <c r="AX148" s="202"/>
      <c r="AY148" s="202"/>
      <c r="AZ148" s="202"/>
      <c r="BA148" s="202"/>
      <c r="BB148" s="202"/>
      <c r="BC148" s="202"/>
      <c r="BD148" s="202"/>
      <c r="BE148" s="202"/>
      <c r="BF148" s="202"/>
      <c r="BG148" s="202"/>
      <c r="BH148" s="202"/>
      <c r="BI148" s="202"/>
      <c r="BJ148" s="202"/>
      <c r="BK148" s="202"/>
      <c r="BL148" s="202"/>
      <c r="BM148" s="202"/>
      <c r="BN148" s="202"/>
      <c r="BO148" s="202"/>
      <c r="BP148" s="202"/>
      <c r="BQ148" s="202"/>
      <c r="BR148" s="202"/>
    </row>
    <row r="149" spans="1:7" ht="12.75">
      <c r="A149" s="260" t="s">
        <v>182</v>
      </c>
      <c r="B149" s="220" t="s">
        <v>66</v>
      </c>
      <c r="C149" s="220" t="s">
        <v>19</v>
      </c>
      <c r="D149" s="221" t="s">
        <v>82</v>
      </c>
      <c r="E149" s="221"/>
      <c r="F149" s="274">
        <f>F150</f>
        <v>350</v>
      </c>
      <c r="G149" s="274">
        <f>G150</f>
        <v>0</v>
      </c>
    </row>
    <row r="150" spans="1:70" s="226" customFormat="1" ht="25.5">
      <c r="A150" s="223" t="s">
        <v>25</v>
      </c>
      <c r="B150" s="224" t="s">
        <v>66</v>
      </c>
      <c r="C150" s="224" t="s">
        <v>19</v>
      </c>
      <c r="D150" s="225" t="s">
        <v>82</v>
      </c>
      <c r="E150" s="225" t="s">
        <v>27</v>
      </c>
      <c r="F150" s="275">
        <f>SUM('№ 2'!G138)</f>
        <v>350</v>
      </c>
      <c r="G150" s="275">
        <f>SUM('№ 2'!H138)</f>
        <v>0</v>
      </c>
      <c r="H150" s="202"/>
      <c r="I150" s="202"/>
      <c r="J150" s="202"/>
      <c r="K150" s="202"/>
      <c r="L150" s="202"/>
      <c r="M150" s="202"/>
      <c r="N150" s="202"/>
      <c r="O150" s="202"/>
      <c r="P150" s="202"/>
      <c r="Q150" s="202"/>
      <c r="R150" s="202"/>
      <c r="S150" s="202"/>
      <c r="T150" s="202"/>
      <c r="U150" s="202"/>
      <c r="V150" s="202"/>
      <c r="W150" s="202"/>
      <c r="X150" s="202"/>
      <c r="Y150" s="202"/>
      <c r="Z150" s="202"/>
      <c r="AA150" s="202"/>
      <c r="AB150" s="202"/>
      <c r="AC150" s="202"/>
      <c r="AD150" s="202"/>
      <c r="AE150" s="202"/>
      <c r="AF150" s="202"/>
      <c r="AG150" s="202"/>
      <c r="AH150" s="202"/>
      <c r="AI150" s="202"/>
      <c r="AJ150" s="202"/>
      <c r="AK150" s="202"/>
      <c r="AL150" s="202"/>
      <c r="AM150" s="202"/>
      <c r="AN150" s="202"/>
      <c r="AO150" s="202"/>
      <c r="AP150" s="202"/>
      <c r="AQ150" s="202"/>
      <c r="AR150" s="202"/>
      <c r="AS150" s="202"/>
      <c r="AT150" s="202"/>
      <c r="AU150" s="202"/>
      <c r="AV150" s="202"/>
      <c r="AW150" s="202"/>
      <c r="AX150" s="202"/>
      <c r="AY150" s="202"/>
      <c r="AZ150" s="202"/>
      <c r="BA150" s="202"/>
      <c r="BB150" s="202"/>
      <c r="BC150" s="202"/>
      <c r="BD150" s="202"/>
      <c r="BE150" s="202"/>
      <c r="BF150" s="202"/>
      <c r="BG150" s="202"/>
      <c r="BH150" s="202"/>
      <c r="BI150" s="202"/>
      <c r="BJ150" s="202"/>
      <c r="BK150" s="202"/>
      <c r="BL150" s="202"/>
      <c r="BM150" s="202"/>
      <c r="BN150" s="202"/>
      <c r="BO150" s="202"/>
      <c r="BP150" s="202"/>
      <c r="BQ150" s="202"/>
      <c r="BR150" s="202"/>
    </row>
    <row r="151" spans="1:70" s="226" customFormat="1" ht="63.75">
      <c r="A151" s="256" t="s">
        <v>165</v>
      </c>
      <c r="B151" s="220" t="s">
        <v>66</v>
      </c>
      <c r="C151" s="220" t="s">
        <v>19</v>
      </c>
      <c r="D151" s="221" t="s">
        <v>166</v>
      </c>
      <c r="E151" s="221"/>
      <c r="F151" s="275">
        <f>SUM(F152)</f>
        <v>350</v>
      </c>
      <c r="G151" s="275">
        <f>SUM(G152)</f>
        <v>0</v>
      </c>
      <c r="H151" s="202"/>
      <c r="I151" s="202"/>
      <c r="J151" s="202"/>
      <c r="K151" s="202"/>
      <c r="L151" s="202"/>
      <c r="M151" s="202"/>
      <c r="N151" s="202"/>
      <c r="O151" s="202"/>
      <c r="P151" s="202"/>
      <c r="Q151" s="202"/>
      <c r="R151" s="202"/>
      <c r="S151" s="202"/>
      <c r="T151" s="202"/>
      <c r="U151" s="202"/>
      <c r="V151" s="202"/>
      <c r="W151" s="202"/>
      <c r="X151" s="202"/>
      <c r="Y151" s="202"/>
      <c r="Z151" s="202"/>
      <c r="AA151" s="202"/>
      <c r="AB151" s="202"/>
      <c r="AC151" s="202"/>
      <c r="AD151" s="202"/>
      <c r="AE151" s="202"/>
      <c r="AF151" s="202"/>
      <c r="AG151" s="202"/>
      <c r="AH151" s="202"/>
      <c r="AI151" s="202"/>
      <c r="AJ151" s="202"/>
      <c r="AK151" s="202"/>
      <c r="AL151" s="202"/>
      <c r="AM151" s="202"/>
      <c r="AN151" s="202"/>
      <c r="AO151" s="202"/>
      <c r="AP151" s="202"/>
      <c r="AQ151" s="202"/>
      <c r="AR151" s="202"/>
      <c r="AS151" s="202"/>
      <c r="AT151" s="202"/>
      <c r="AU151" s="202"/>
      <c r="AV151" s="202"/>
      <c r="AW151" s="202"/>
      <c r="AX151" s="202"/>
      <c r="AY151" s="202"/>
      <c r="AZ151" s="202"/>
      <c r="BA151" s="202"/>
      <c r="BB151" s="202"/>
      <c r="BC151" s="202"/>
      <c r="BD151" s="202"/>
      <c r="BE151" s="202"/>
      <c r="BF151" s="202"/>
      <c r="BG151" s="202"/>
      <c r="BH151" s="202"/>
      <c r="BI151" s="202"/>
      <c r="BJ151" s="202"/>
      <c r="BK151" s="202"/>
      <c r="BL151" s="202"/>
      <c r="BM151" s="202"/>
      <c r="BN151" s="202"/>
      <c r="BO151" s="202"/>
      <c r="BP151" s="202"/>
      <c r="BQ151" s="202"/>
      <c r="BR151" s="202"/>
    </row>
    <row r="152" spans="1:70" s="226" customFormat="1" ht="25.5">
      <c r="A152" s="258" t="s">
        <v>25</v>
      </c>
      <c r="B152" s="224" t="s">
        <v>66</v>
      </c>
      <c r="C152" s="224" t="s">
        <v>19</v>
      </c>
      <c r="D152" s="225" t="s">
        <v>166</v>
      </c>
      <c r="E152" s="225" t="s">
        <v>27</v>
      </c>
      <c r="F152" s="275">
        <f>SUM('№ 2'!G140)</f>
        <v>350</v>
      </c>
      <c r="G152" s="275">
        <f>SUM('№ 2'!H140)</f>
        <v>0</v>
      </c>
      <c r="H152" s="202"/>
      <c r="I152" s="202"/>
      <c r="J152" s="202"/>
      <c r="K152" s="202"/>
      <c r="L152" s="202"/>
      <c r="M152" s="202"/>
      <c r="N152" s="202"/>
      <c r="O152" s="202"/>
      <c r="P152" s="202"/>
      <c r="Q152" s="202"/>
      <c r="R152" s="202"/>
      <c r="S152" s="202"/>
      <c r="T152" s="202"/>
      <c r="U152" s="202"/>
      <c r="V152" s="202"/>
      <c r="W152" s="202"/>
      <c r="X152" s="202"/>
      <c r="Y152" s="202"/>
      <c r="Z152" s="202"/>
      <c r="AA152" s="202"/>
      <c r="AB152" s="202"/>
      <c r="AC152" s="202"/>
      <c r="AD152" s="202"/>
      <c r="AE152" s="202"/>
      <c r="AF152" s="202"/>
      <c r="AG152" s="202"/>
      <c r="AH152" s="202"/>
      <c r="AI152" s="202"/>
      <c r="AJ152" s="202"/>
      <c r="AK152" s="202"/>
      <c r="AL152" s="202"/>
      <c r="AM152" s="202"/>
      <c r="AN152" s="202"/>
      <c r="AO152" s="202"/>
      <c r="AP152" s="202"/>
      <c r="AQ152" s="202"/>
      <c r="AR152" s="202"/>
      <c r="AS152" s="202"/>
      <c r="AT152" s="202"/>
      <c r="AU152" s="202"/>
      <c r="AV152" s="202"/>
      <c r="AW152" s="202"/>
      <c r="AX152" s="202"/>
      <c r="AY152" s="202"/>
      <c r="AZ152" s="202"/>
      <c r="BA152" s="202"/>
      <c r="BB152" s="202"/>
      <c r="BC152" s="202"/>
      <c r="BD152" s="202"/>
      <c r="BE152" s="202"/>
      <c r="BF152" s="202"/>
      <c r="BG152" s="202"/>
      <c r="BH152" s="202"/>
      <c r="BI152" s="202"/>
      <c r="BJ152" s="202"/>
      <c r="BK152" s="202"/>
      <c r="BL152" s="202"/>
      <c r="BM152" s="202"/>
      <c r="BN152" s="202"/>
      <c r="BO152" s="202"/>
      <c r="BP152" s="202"/>
      <c r="BQ152" s="202"/>
      <c r="BR152" s="202"/>
    </row>
    <row r="153" spans="1:70" s="226" customFormat="1" ht="76.5">
      <c r="A153" s="256" t="s">
        <v>219</v>
      </c>
      <c r="B153" s="220" t="s">
        <v>66</v>
      </c>
      <c r="C153" s="220" t="s">
        <v>19</v>
      </c>
      <c r="D153" s="221" t="s">
        <v>220</v>
      </c>
      <c r="E153" s="221"/>
      <c r="F153" s="276">
        <f>SUM(F154)</f>
        <v>350</v>
      </c>
      <c r="G153" s="276">
        <f>SUM(G154)</f>
        <v>0</v>
      </c>
      <c r="H153" s="202"/>
      <c r="I153" s="202"/>
      <c r="J153" s="202"/>
      <c r="K153" s="202"/>
      <c r="L153" s="202"/>
      <c r="M153" s="202"/>
      <c r="N153" s="202"/>
      <c r="O153" s="202"/>
      <c r="P153" s="202"/>
      <c r="Q153" s="202"/>
      <c r="R153" s="202"/>
      <c r="S153" s="202"/>
      <c r="T153" s="202"/>
      <c r="U153" s="202"/>
      <c r="V153" s="202"/>
      <c r="W153" s="202"/>
      <c r="X153" s="202"/>
      <c r="Y153" s="202"/>
      <c r="Z153" s="202"/>
      <c r="AA153" s="202"/>
      <c r="AB153" s="202"/>
      <c r="AC153" s="202"/>
      <c r="AD153" s="202"/>
      <c r="AE153" s="202"/>
      <c r="AF153" s="202"/>
      <c r="AG153" s="202"/>
      <c r="AH153" s="202"/>
      <c r="AI153" s="202"/>
      <c r="AJ153" s="202"/>
      <c r="AK153" s="202"/>
      <c r="AL153" s="202"/>
      <c r="AM153" s="202"/>
      <c r="AN153" s="202"/>
      <c r="AO153" s="202"/>
      <c r="AP153" s="202"/>
      <c r="AQ153" s="202"/>
      <c r="AR153" s="202"/>
      <c r="AS153" s="202"/>
      <c r="AT153" s="202"/>
      <c r="AU153" s="202"/>
      <c r="AV153" s="202"/>
      <c r="AW153" s="202"/>
      <c r="AX153" s="202"/>
      <c r="AY153" s="202"/>
      <c r="AZ153" s="202"/>
      <c r="BA153" s="202"/>
      <c r="BB153" s="202"/>
      <c r="BC153" s="202"/>
      <c r="BD153" s="202"/>
      <c r="BE153" s="202"/>
      <c r="BF153" s="202"/>
      <c r="BG153" s="202"/>
      <c r="BH153" s="202"/>
      <c r="BI153" s="202"/>
      <c r="BJ153" s="202"/>
      <c r="BK153" s="202"/>
      <c r="BL153" s="202"/>
      <c r="BM153" s="202"/>
      <c r="BN153" s="202"/>
      <c r="BO153" s="202"/>
      <c r="BP153" s="202"/>
      <c r="BQ153" s="202"/>
      <c r="BR153" s="202"/>
    </row>
    <row r="154" spans="1:70" s="226" customFormat="1" ht="25.5">
      <c r="A154" s="258" t="s">
        <v>25</v>
      </c>
      <c r="B154" s="224" t="s">
        <v>66</v>
      </c>
      <c r="C154" s="224" t="s">
        <v>19</v>
      </c>
      <c r="D154" s="225" t="s">
        <v>220</v>
      </c>
      <c r="E154" s="225" t="s">
        <v>27</v>
      </c>
      <c r="F154" s="275">
        <f>SUM('№ 2'!G142)</f>
        <v>350</v>
      </c>
      <c r="G154" s="275">
        <f>SUM('№ 2'!H142)</f>
        <v>0</v>
      </c>
      <c r="H154" s="202"/>
      <c r="I154" s="202"/>
      <c r="J154" s="202"/>
      <c r="K154" s="202"/>
      <c r="L154" s="202"/>
      <c r="M154" s="202"/>
      <c r="N154" s="202"/>
      <c r="O154" s="202"/>
      <c r="P154" s="202"/>
      <c r="Q154" s="202"/>
      <c r="R154" s="202"/>
      <c r="S154" s="202"/>
      <c r="T154" s="202"/>
      <c r="U154" s="202"/>
      <c r="V154" s="202"/>
      <c r="W154" s="202"/>
      <c r="X154" s="202"/>
      <c r="Y154" s="202"/>
      <c r="Z154" s="202"/>
      <c r="AA154" s="202"/>
      <c r="AB154" s="202"/>
      <c r="AC154" s="202"/>
      <c r="AD154" s="202"/>
      <c r="AE154" s="202"/>
      <c r="AF154" s="202"/>
      <c r="AG154" s="202"/>
      <c r="AH154" s="202"/>
      <c r="AI154" s="202"/>
      <c r="AJ154" s="202"/>
      <c r="AK154" s="202"/>
      <c r="AL154" s="202"/>
      <c r="AM154" s="202"/>
      <c r="AN154" s="202"/>
      <c r="AO154" s="202"/>
      <c r="AP154" s="202"/>
      <c r="AQ154" s="202"/>
      <c r="AR154" s="202"/>
      <c r="AS154" s="202"/>
      <c r="AT154" s="202"/>
      <c r="AU154" s="202"/>
      <c r="AV154" s="202"/>
      <c r="AW154" s="202"/>
      <c r="AX154" s="202"/>
      <c r="AY154" s="202"/>
      <c r="AZ154" s="202"/>
      <c r="BA154" s="202"/>
      <c r="BB154" s="202"/>
      <c r="BC154" s="202"/>
      <c r="BD154" s="202"/>
      <c r="BE154" s="202"/>
      <c r="BF154" s="202"/>
      <c r="BG154" s="202"/>
      <c r="BH154" s="202"/>
      <c r="BI154" s="202"/>
      <c r="BJ154" s="202"/>
      <c r="BK154" s="202"/>
      <c r="BL154" s="202"/>
      <c r="BM154" s="202"/>
      <c r="BN154" s="202"/>
      <c r="BO154" s="202"/>
      <c r="BP154" s="202"/>
      <c r="BQ154" s="202"/>
      <c r="BR154" s="202"/>
    </row>
    <row r="155" spans="1:7" ht="25.5">
      <c r="A155" s="219" t="s">
        <v>183</v>
      </c>
      <c r="B155" s="220" t="s">
        <v>66</v>
      </c>
      <c r="C155" s="220" t="s">
        <v>19</v>
      </c>
      <c r="D155" s="221" t="s">
        <v>83</v>
      </c>
      <c r="E155" s="221"/>
      <c r="F155" s="274">
        <f>F156</f>
        <v>3607</v>
      </c>
      <c r="G155" s="274">
        <f>G156</f>
        <v>206.319</v>
      </c>
    </row>
    <row r="156" spans="1:7" ht="25.5">
      <c r="A156" s="223" t="s">
        <v>25</v>
      </c>
      <c r="B156" s="224" t="s">
        <v>66</v>
      </c>
      <c r="C156" s="224" t="s">
        <v>19</v>
      </c>
      <c r="D156" s="225" t="s">
        <v>83</v>
      </c>
      <c r="E156" s="225" t="s">
        <v>27</v>
      </c>
      <c r="F156" s="275">
        <f>SUM('№ 2'!G144)</f>
        <v>3607</v>
      </c>
      <c r="G156" s="275">
        <f>SUM('№ 2'!H144)</f>
        <v>206.319</v>
      </c>
    </row>
    <row r="157" spans="1:7" ht="25.5">
      <c r="A157" s="236" t="s">
        <v>184</v>
      </c>
      <c r="B157" s="237" t="s">
        <v>66</v>
      </c>
      <c r="C157" s="237" t="s">
        <v>19</v>
      </c>
      <c r="D157" s="238" t="s">
        <v>130</v>
      </c>
      <c r="E157" s="225"/>
      <c r="F157" s="276">
        <f>SUM(F158)</f>
        <v>1999.788</v>
      </c>
      <c r="G157" s="276">
        <f>SUM(G158)</f>
        <v>0</v>
      </c>
    </row>
    <row r="158" spans="1:7" ht="25.5">
      <c r="A158" s="223" t="s">
        <v>25</v>
      </c>
      <c r="B158" s="261" t="s">
        <v>66</v>
      </c>
      <c r="C158" s="261" t="s">
        <v>19</v>
      </c>
      <c r="D158" s="255" t="s">
        <v>130</v>
      </c>
      <c r="E158" s="225" t="s">
        <v>27</v>
      </c>
      <c r="F158" s="275">
        <f>SUM('№ 2'!G146)</f>
        <v>1999.788</v>
      </c>
      <c r="G158" s="275">
        <f>SUM('№ 2'!H146)</f>
        <v>0</v>
      </c>
    </row>
    <row r="159" spans="1:7" ht="25.5" hidden="1">
      <c r="A159" s="236" t="s">
        <v>239</v>
      </c>
      <c r="B159" s="237" t="s">
        <v>66</v>
      </c>
      <c r="C159" s="237" t="s">
        <v>19</v>
      </c>
      <c r="D159" s="238" t="s">
        <v>238</v>
      </c>
      <c r="E159" s="225"/>
      <c r="F159" s="276">
        <f>SUM(F160)</f>
        <v>0</v>
      </c>
      <c r="G159" s="276">
        <f>SUM(G160)</f>
        <v>0</v>
      </c>
    </row>
    <row r="160" spans="1:7" ht="25.5" hidden="1">
      <c r="A160" s="223" t="s">
        <v>25</v>
      </c>
      <c r="B160" s="261" t="s">
        <v>66</v>
      </c>
      <c r="C160" s="261" t="s">
        <v>19</v>
      </c>
      <c r="D160" s="255" t="s">
        <v>238</v>
      </c>
      <c r="E160" s="225" t="s">
        <v>27</v>
      </c>
      <c r="F160" s="275">
        <f>SUM('№ 2'!G148)</f>
        <v>0</v>
      </c>
      <c r="G160" s="275">
        <f>SUM('№ 2'!H148)</f>
        <v>0</v>
      </c>
    </row>
    <row r="161" spans="1:70" s="222" customFormat="1" ht="51" hidden="1">
      <c r="A161" s="236" t="s">
        <v>104</v>
      </c>
      <c r="B161" s="220" t="s">
        <v>66</v>
      </c>
      <c r="C161" s="220" t="s">
        <v>19</v>
      </c>
      <c r="D161" s="221" t="s">
        <v>105</v>
      </c>
      <c r="E161" s="221"/>
      <c r="F161" s="274">
        <f>F162</f>
        <v>0</v>
      </c>
      <c r="G161" s="274">
        <f>G162</f>
        <v>0</v>
      </c>
      <c r="H161" s="202"/>
      <c r="I161" s="202"/>
      <c r="J161" s="202"/>
      <c r="K161" s="202"/>
      <c r="L161" s="202"/>
      <c r="M161" s="202"/>
      <c r="N161" s="202"/>
      <c r="O161" s="202"/>
      <c r="P161" s="202"/>
      <c r="Q161" s="202"/>
      <c r="R161" s="202"/>
      <c r="S161" s="202"/>
      <c r="T161" s="202"/>
      <c r="U161" s="202"/>
      <c r="V161" s="202"/>
      <c r="W161" s="202"/>
      <c r="X161" s="202"/>
      <c r="Y161" s="202"/>
      <c r="Z161" s="202"/>
      <c r="AA161" s="202"/>
      <c r="AB161" s="202"/>
      <c r="AC161" s="202"/>
      <c r="AD161" s="202"/>
      <c r="AE161" s="202"/>
      <c r="AF161" s="202"/>
      <c r="AG161" s="202"/>
      <c r="AH161" s="202"/>
      <c r="AI161" s="202"/>
      <c r="AJ161" s="202"/>
      <c r="AK161" s="202"/>
      <c r="AL161" s="202"/>
      <c r="AM161" s="202"/>
      <c r="AN161" s="202"/>
      <c r="AO161" s="202"/>
      <c r="AP161" s="202"/>
      <c r="AQ161" s="202"/>
      <c r="AR161" s="202"/>
      <c r="AS161" s="202"/>
      <c r="AT161" s="202"/>
      <c r="AU161" s="202"/>
      <c r="AV161" s="202"/>
      <c r="AW161" s="202"/>
      <c r="AX161" s="202"/>
      <c r="AY161" s="202"/>
      <c r="AZ161" s="202"/>
      <c r="BA161" s="202"/>
      <c r="BB161" s="202"/>
      <c r="BC161" s="202"/>
      <c r="BD161" s="202"/>
      <c r="BE161" s="202"/>
      <c r="BF161" s="202"/>
      <c r="BG161" s="202"/>
      <c r="BH161" s="202"/>
      <c r="BI161" s="202"/>
      <c r="BJ161" s="202"/>
      <c r="BK161" s="202"/>
      <c r="BL161" s="202"/>
      <c r="BM161" s="202"/>
      <c r="BN161" s="202"/>
      <c r="BO161" s="202"/>
      <c r="BP161" s="202"/>
      <c r="BQ161" s="202"/>
      <c r="BR161" s="202"/>
    </row>
    <row r="162" spans="1:70" s="226" customFormat="1" ht="25.5" hidden="1">
      <c r="A162" s="223" t="s">
        <v>25</v>
      </c>
      <c r="B162" s="224" t="s">
        <v>66</v>
      </c>
      <c r="C162" s="224" t="s">
        <v>19</v>
      </c>
      <c r="D162" s="225" t="s">
        <v>105</v>
      </c>
      <c r="E162" s="225" t="s">
        <v>27</v>
      </c>
      <c r="F162" s="275"/>
      <c r="G162" s="275"/>
      <c r="H162" s="202"/>
      <c r="I162" s="202"/>
      <c r="J162" s="202"/>
      <c r="K162" s="202"/>
      <c r="L162" s="202"/>
      <c r="M162" s="202"/>
      <c r="N162" s="202"/>
      <c r="O162" s="202"/>
      <c r="P162" s="202"/>
      <c r="Q162" s="202"/>
      <c r="R162" s="202"/>
      <c r="S162" s="202"/>
      <c r="T162" s="202"/>
      <c r="U162" s="202"/>
      <c r="V162" s="202"/>
      <c r="W162" s="202"/>
      <c r="X162" s="202"/>
      <c r="Y162" s="202"/>
      <c r="Z162" s="202"/>
      <c r="AA162" s="202"/>
      <c r="AB162" s="202"/>
      <c r="AC162" s="202"/>
      <c r="AD162" s="202"/>
      <c r="AE162" s="202"/>
      <c r="AF162" s="202"/>
      <c r="AG162" s="202"/>
      <c r="AH162" s="202"/>
      <c r="AI162" s="202"/>
      <c r="AJ162" s="202"/>
      <c r="AK162" s="202"/>
      <c r="AL162" s="202"/>
      <c r="AM162" s="202"/>
      <c r="AN162" s="202"/>
      <c r="AO162" s="202"/>
      <c r="AP162" s="202"/>
      <c r="AQ162" s="202"/>
      <c r="AR162" s="202"/>
      <c r="AS162" s="202"/>
      <c r="AT162" s="202"/>
      <c r="AU162" s="202"/>
      <c r="AV162" s="202"/>
      <c r="AW162" s="202"/>
      <c r="AX162" s="202"/>
      <c r="AY162" s="202"/>
      <c r="AZ162" s="202"/>
      <c r="BA162" s="202"/>
      <c r="BB162" s="202"/>
      <c r="BC162" s="202"/>
      <c r="BD162" s="202"/>
      <c r="BE162" s="202"/>
      <c r="BF162" s="202"/>
      <c r="BG162" s="202"/>
      <c r="BH162" s="202"/>
      <c r="BI162" s="202"/>
      <c r="BJ162" s="202"/>
      <c r="BK162" s="202"/>
      <c r="BL162" s="202"/>
      <c r="BM162" s="202"/>
      <c r="BN162" s="202"/>
      <c r="BO162" s="202"/>
      <c r="BP162" s="202"/>
      <c r="BQ162" s="202"/>
      <c r="BR162" s="202"/>
    </row>
    <row r="163" spans="1:70" s="226" customFormat="1" ht="12.75">
      <c r="A163" s="229" t="s">
        <v>157</v>
      </c>
      <c r="B163" s="216" t="s">
        <v>66</v>
      </c>
      <c r="C163" s="216" t="s">
        <v>66</v>
      </c>
      <c r="D163" s="217"/>
      <c r="E163" s="217"/>
      <c r="F163" s="267">
        <f>F164</f>
        <v>5</v>
      </c>
      <c r="G163" s="267">
        <f>G164</f>
        <v>0</v>
      </c>
      <c r="H163" s="202"/>
      <c r="I163" s="202"/>
      <c r="J163" s="202"/>
      <c r="K163" s="202"/>
      <c r="L163" s="202"/>
      <c r="M163" s="202"/>
      <c r="N163" s="202"/>
      <c r="O163" s="202"/>
      <c r="P163" s="202"/>
      <c r="Q163" s="202"/>
      <c r="R163" s="202"/>
      <c r="S163" s="202"/>
      <c r="T163" s="202"/>
      <c r="U163" s="202"/>
      <c r="V163" s="202"/>
      <c r="W163" s="202"/>
      <c r="X163" s="202"/>
      <c r="Y163" s="202"/>
      <c r="Z163" s="202"/>
      <c r="AA163" s="202"/>
      <c r="AB163" s="202"/>
      <c r="AC163" s="202"/>
      <c r="AD163" s="202"/>
      <c r="AE163" s="202"/>
      <c r="AF163" s="202"/>
      <c r="AG163" s="202"/>
      <c r="AH163" s="202"/>
      <c r="AI163" s="202"/>
      <c r="AJ163" s="202"/>
      <c r="AK163" s="202"/>
      <c r="AL163" s="202"/>
      <c r="AM163" s="202"/>
      <c r="AN163" s="202"/>
      <c r="AO163" s="202"/>
      <c r="AP163" s="202"/>
      <c r="AQ163" s="202"/>
      <c r="AR163" s="202"/>
      <c r="AS163" s="202"/>
      <c r="AT163" s="202"/>
      <c r="AU163" s="202"/>
      <c r="AV163" s="202"/>
      <c r="AW163" s="202"/>
      <c r="AX163" s="202"/>
      <c r="AY163" s="202"/>
      <c r="AZ163" s="202"/>
      <c r="BA163" s="202"/>
      <c r="BB163" s="202"/>
      <c r="BC163" s="202"/>
      <c r="BD163" s="202"/>
      <c r="BE163" s="202"/>
      <c r="BF163" s="202"/>
      <c r="BG163" s="202"/>
      <c r="BH163" s="202"/>
      <c r="BI163" s="202"/>
      <c r="BJ163" s="202"/>
      <c r="BK163" s="202"/>
      <c r="BL163" s="202"/>
      <c r="BM163" s="202"/>
      <c r="BN163" s="202"/>
      <c r="BO163" s="202"/>
      <c r="BP163" s="202"/>
      <c r="BQ163" s="202"/>
      <c r="BR163" s="202"/>
    </row>
    <row r="164" spans="1:70" s="226" customFormat="1" ht="38.25">
      <c r="A164" s="230" t="s">
        <v>185</v>
      </c>
      <c r="B164" s="220" t="s">
        <v>66</v>
      </c>
      <c r="C164" s="220" t="s">
        <v>66</v>
      </c>
      <c r="D164" s="221" t="s">
        <v>69</v>
      </c>
      <c r="E164" s="221"/>
      <c r="F164" s="274">
        <f>F165</f>
        <v>5</v>
      </c>
      <c r="G164" s="274">
        <f>G165</f>
        <v>0</v>
      </c>
      <c r="H164" s="202"/>
      <c r="I164" s="202"/>
      <c r="J164" s="202"/>
      <c r="K164" s="202"/>
      <c r="L164" s="202"/>
      <c r="M164" s="202"/>
      <c r="N164" s="202"/>
      <c r="O164" s="202"/>
      <c r="P164" s="202"/>
      <c r="Q164" s="202"/>
      <c r="R164" s="202"/>
      <c r="S164" s="202"/>
      <c r="T164" s="202"/>
      <c r="U164" s="202"/>
      <c r="V164" s="202"/>
      <c r="W164" s="202"/>
      <c r="X164" s="202"/>
      <c r="Y164" s="202"/>
      <c r="Z164" s="202"/>
      <c r="AA164" s="202"/>
      <c r="AB164" s="202"/>
      <c r="AC164" s="202"/>
      <c r="AD164" s="202"/>
      <c r="AE164" s="202"/>
      <c r="AF164" s="202"/>
      <c r="AG164" s="202"/>
      <c r="AH164" s="202"/>
      <c r="AI164" s="202"/>
      <c r="AJ164" s="202"/>
      <c r="AK164" s="202"/>
      <c r="AL164" s="202"/>
      <c r="AM164" s="202"/>
      <c r="AN164" s="202"/>
      <c r="AO164" s="202"/>
      <c r="AP164" s="202"/>
      <c r="AQ164" s="202"/>
      <c r="AR164" s="202"/>
      <c r="AS164" s="202"/>
      <c r="AT164" s="202"/>
      <c r="AU164" s="202"/>
      <c r="AV164" s="202"/>
      <c r="AW164" s="202"/>
      <c r="AX164" s="202"/>
      <c r="AY164" s="202"/>
      <c r="AZ164" s="202"/>
      <c r="BA164" s="202"/>
      <c r="BB164" s="202"/>
      <c r="BC164" s="202"/>
      <c r="BD164" s="202"/>
      <c r="BE164" s="202"/>
      <c r="BF164" s="202"/>
      <c r="BG164" s="202"/>
      <c r="BH164" s="202"/>
      <c r="BI164" s="202"/>
      <c r="BJ164" s="202"/>
      <c r="BK164" s="202"/>
      <c r="BL164" s="202"/>
      <c r="BM164" s="202"/>
      <c r="BN164" s="202"/>
      <c r="BO164" s="202"/>
      <c r="BP164" s="202"/>
      <c r="BQ164" s="202"/>
      <c r="BR164" s="202"/>
    </row>
    <row r="165" spans="1:70" s="226" customFormat="1" ht="25.5">
      <c r="A165" s="223" t="s">
        <v>25</v>
      </c>
      <c r="B165" s="224" t="s">
        <v>66</v>
      </c>
      <c r="C165" s="224" t="s">
        <v>66</v>
      </c>
      <c r="D165" s="225" t="s">
        <v>69</v>
      </c>
      <c r="E165" s="225" t="s">
        <v>27</v>
      </c>
      <c r="F165" s="269">
        <f>SUM('№ 2'!G153)</f>
        <v>5</v>
      </c>
      <c r="G165" s="269">
        <f>SUM('№ 2'!H153)</f>
        <v>0</v>
      </c>
      <c r="H165" s="202"/>
      <c r="I165" s="202"/>
      <c r="J165" s="202"/>
      <c r="K165" s="202"/>
      <c r="L165" s="202"/>
      <c r="M165" s="202"/>
      <c r="N165" s="202"/>
      <c r="O165" s="202"/>
      <c r="P165" s="202"/>
      <c r="Q165" s="202"/>
      <c r="R165" s="202"/>
      <c r="S165" s="202"/>
      <c r="T165" s="202"/>
      <c r="U165" s="202"/>
      <c r="V165" s="202"/>
      <c r="W165" s="202"/>
      <c r="X165" s="202"/>
      <c r="Y165" s="202"/>
      <c r="Z165" s="202"/>
      <c r="AA165" s="202"/>
      <c r="AB165" s="202"/>
      <c r="AC165" s="202"/>
      <c r="AD165" s="202"/>
      <c r="AE165" s="202"/>
      <c r="AF165" s="202"/>
      <c r="AG165" s="202"/>
      <c r="AH165" s="202"/>
      <c r="AI165" s="202"/>
      <c r="AJ165" s="202"/>
      <c r="AK165" s="202"/>
      <c r="AL165" s="202"/>
      <c r="AM165" s="202"/>
      <c r="AN165" s="202"/>
      <c r="AO165" s="202"/>
      <c r="AP165" s="202"/>
      <c r="AQ165" s="202"/>
      <c r="AR165" s="202"/>
      <c r="AS165" s="202"/>
      <c r="AT165" s="202"/>
      <c r="AU165" s="202"/>
      <c r="AV165" s="202"/>
      <c r="AW165" s="202"/>
      <c r="AX165" s="202"/>
      <c r="AY165" s="202"/>
      <c r="AZ165" s="202"/>
      <c r="BA165" s="202"/>
      <c r="BB165" s="202"/>
      <c r="BC165" s="202"/>
      <c r="BD165" s="202"/>
      <c r="BE165" s="202"/>
      <c r="BF165" s="202"/>
      <c r="BG165" s="202"/>
      <c r="BH165" s="202"/>
      <c r="BI165" s="202"/>
      <c r="BJ165" s="202"/>
      <c r="BK165" s="202"/>
      <c r="BL165" s="202"/>
      <c r="BM165" s="202"/>
      <c r="BN165" s="202"/>
      <c r="BO165" s="202"/>
      <c r="BP165" s="202"/>
      <c r="BQ165" s="202"/>
      <c r="BR165" s="202"/>
    </row>
    <row r="166" spans="1:70" s="262" customFormat="1" ht="15.75">
      <c r="A166" s="242" t="s">
        <v>86</v>
      </c>
      <c r="B166" s="212" t="s">
        <v>87</v>
      </c>
      <c r="C166" s="212"/>
      <c r="D166" s="214"/>
      <c r="E166" s="214"/>
      <c r="F166" s="266">
        <f>F167</f>
        <v>2200</v>
      </c>
      <c r="G166" s="266">
        <f>G167</f>
        <v>113.551</v>
      </c>
      <c r="H166" s="202"/>
      <c r="I166" s="202"/>
      <c r="J166" s="202"/>
      <c r="K166" s="202"/>
      <c r="L166" s="202"/>
      <c r="M166" s="202"/>
      <c r="N166" s="202"/>
      <c r="O166" s="202"/>
      <c r="P166" s="202"/>
      <c r="Q166" s="202"/>
      <c r="R166" s="202"/>
      <c r="S166" s="202"/>
      <c r="T166" s="202"/>
      <c r="U166" s="202"/>
      <c r="V166" s="202"/>
      <c r="W166" s="202"/>
      <c r="X166" s="202"/>
      <c r="Y166" s="202"/>
      <c r="Z166" s="202"/>
      <c r="AA166" s="202"/>
      <c r="AB166" s="202"/>
      <c r="AC166" s="202"/>
      <c r="AD166" s="202"/>
      <c r="AE166" s="202"/>
      <c r="AF166" s="202"/>
      <c r="AG166" s="202"/>
      <c r="AH166" s="202"/>
      <c r="AI166" s="202"/>
      <c r="AJ166" s="202"/>
      <c r="AK166" s="202"/>
      <c r="AL166" s="202"/>
      <c r="AM166" s="202"/>
      <c r="AN166" s="202"/>
      <c r="AO166" s="202"/>
      <c r="AP166" s="202"/>
      <c r="AQ166" s="202"/>
      <c r="AR166" s="202"/>
      <c r="AS166" s="202"/>
      <c r="AT166" s="202"/>
      <c r="AU166" s="202"/>
      <c r="AV166" s="202"/>
      <c r="AW166" s="202"/>
      <c r="AX166" s="202"/>
      <c r="AY166" s="202"/>
      <c r="AZ166" s="202"/>
      <c r="BA166" s="202"/>
      <c r="BB166" s="202"/>
      <c r="BC166" s="202"/>
      <c r="BD166" s="202"/>
      <c r="BE166" s="202"/>
      <c r="BF166" s="202"/>
      <c r="BG166" s="202"/>
      <c r="BH166" s="202"/>
      <c r="BI166" s="202"/>
      <c r="BJ166" s="202"/>
      <c r="BK166" s="202"/>
      <c r="BL166" s="202"/>
      <c r="BM166" s="202"/>
      <c r="BN166" s="202"/>
      <c r="BO166" s="202"/>
      <c r="BP166" s="202"/>
      <c r="BQ166" s="202"/>
      <c r="BR166" s="202"/>
    </row>
    <row r="167" spans="1:70" s="246" customFormat="1" ht="12.75">
      <c r="A167" s="263" t="s">
        <v>88</v>
      </c>
      <c r="B167" s="216" t="s">
        <v>87</v>
      </c>
      <c r="C167" s="216" t="s">
        <v>11</v>
      </c>
      <c r="D167" s="217"/>
      <c r="E167" s="217"/>
      <c r="F167" s="267">
        <f>F168+F170</f>
        <v>2200</v>
      </c>
      <c r="G167" s="267">
        <f>G168+G170</f>
        <v>113.551</v>
      </c>
      <c r="H167" s="202"/>
      <c r="I167" s="202"/>
      <c r="J167" s="202"/>
      <c r="K167" s="202"/>
      <c r="L167" s="202"/>
      <c r="M167" s="202"/>
      <c r="N167" s="202"/>
      <c r="O167" s="202"/>
      <c r="P167" s="202"/>
      <c r="Q167" s="202"/>
      <c r="R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</row>
    <row r="168" spans="1:70" s="222" customFormat="1" ht="25.5">
      <c r="A168" s="230" t="s">
        <v>186</v>
      </c>
      <c r="B168" s="220" t="s">
        <v>87</v>
      </c>
      <c r="C168" s="220" t="s">
        <v>11</v>
      </c>
      <c r="D168" s="221" t="s">
        <v>89</v>
      </c>
      <c r="E168" s="221"/>
      <c r="F168" s="274">
        <f>F169</f>
        <v>1300</v>
      </c>
      <c r="G168" s="274">
        <f>G169</f>
        <v>113.551</v>
      </c>
      <c r="H168" s="202"/>
      <c r="I168" s="202"/>
      <c r="J168" s="202"/>
      <c r="K168" s="202"/>
      <c r="L168" s="202"/>
      <c r="M168" s="202"/>
      <c r="N168" s="202"/>
      <c r="O168" s="202"/>
      <c r="P168" s="202"/>
      <c r="Q168" s="202"/>
      <c r="R168" s="202"/>
      <c r="S168" s="202"/>
      <c r="T168" s="202"/>
      <c r="U168" s="202"/>
      <c r="V168" s="202"/>
      <c r="W168" s="202"/>
      <c r="X168" s="202"/>
      <c r="Y168" s="202"/>
      <c r="Z168" s="202"/>
      <c r="AA168" s="202"/>
      <c r="AB168" s="202"/>
      <c r="AC168" s="202"/>
      <c r="AD168" s="202"/>
      <c r="AE168" s="202"/>
      <c r="AF168" s="202"/>
      <c r="AG168" s="202"/>
      <c r="AH168" s="202"/>
      <c r="AI168" s="202"/>
      <c r="AJ168" s="202"/>
      <c r="AK168" s="202"/>
      <c r="AL168" s="202"/>
      <c r="AM168" s="202"/>
      <c r="AN168" s="202"/>
      <c r="AO168" s="202"/>
      <c r="AP168" s="202"/>
      <c r="AQ168" s="202"/>
      <c r="AR168" s="202"/>
      <c r="AS168" s="202"/>
      <c r="AT168" s="202"/>
      <c r="AU168" s="202"/>
      <c r="AV168" s="202"/>
      <c r="AW168" s="202"/>
      <c r="AX168" s="202"/>
      <c r="AY168" s="202"/>
      <c r="AZ168" s="202"/>
      <c r="BA168" s="202"/>
      <c r="BB168" s="202"/>
      <c r="BC168" s="202"/>
      <c r="BD168" s="202"/>
      <c r="BE168" s="202"/>
      <c r="BF168" s="202"/>
      <c r="BG168" s="202"/>
      <c r="BH168" s="202"/>
      <c r="BI168" s="202"/>
      <c r="BJ168" s="202"/>
      <c r="BK168" s="202"/>
      <c r="BL168" s="202"/>
      <c r="BM168" s="202"/>
      <c r="BN168" s="202"/>
      <c r="BO168" s="202"/>
      <c r="BP168" s="202"/>
      <c r="BQ168" s="202"/>
      <c r="BR168" s="202"/>
    </row>
    <row r="169" spans="1:70" s="226" customFormat="1" ht="12.75">
      <c r="A169" s="228" t="s">
        <v>37</v>
      </c>
      <c r="B169" s="224" t="s">
        <v>87</v>
      </c>
      <c r="C169" s="224" t="s">
        <v>11</v>
      </c>
      <c r="D169" s="225" t="s">
        <v>89</v>
      </c>
      <c r="E169" s="225" t="s">
        <v>38</v>
      </c>
      <c r="F169" s="275">
        <f>SUM('№ 2'!G157)</f>
        <v>1300</v>
      </c>
      <c r="G169" s="275">
        <f>SUM('№ 2'!H157)</f>
        <v>113.551</v>
      </c>
      <c r="H169" s="202"/>
      <c r="I169" s="202"/>
      <c r="J169" s="202"/>
      <c r="K169" s="202"/>
      <c r="L169" s="202"/>
      <c r="M169" s="202"/>
      <c r="N169" s="202"/>
      <c r="O169" s="202"/>
      <c r="P169" s="202"/>
      <c r="Q169" s="202"/>
      <c r="R169" s="202"/>
      <c r="S169" s="202"/>
      <c r="T169" s="202"/>
      <c r="U169" s="202"/>
      <c r="V169" s="202"/>
      <c r="W169" s="202"/>
      <c r="X169" s="202"/>
      <c r="Y169" s="202"/>
      <c r="Z169" s="202"/>
      <c r="AA169" s="202"/>
      <c r="AB169" s="202"/>
      <c r="AC169" s="202"/>
      <c r="AD169" s="202"/>
      <c r="AE169" s="202"/>
      <c r="AF169" s="202"/>
      <c r="AG169" s="202"/>
      <c r="AH169" s="202"/>
      <c r="AI169" s="202"/>
      <c r="AJ169" s="202"/>
      <c r="AK169" s="202"/>
      <c r="AL169" s="202"/>
      <c r="AM169" s="202"/>
      <c r="AN169" s="202"/>
      <c r="AO169" s="202"/>
      <c r="AP169" s="202"/>
      <c r="AQ169" s="202"/>
      <c r="AR169" s="202"/>
      <c r="AS169" s="202"/>
      <c r="AT169" s="202"/>
      <c r="AU169" s="202"/>
      <c r="AV169" s="202"/>
      <c r="AW169" s="202"/>
      <c r="AX169" s="202"/>
      <c r="AY169" s="202"/>
      <c r="AZ169" s="202"/>
      <c r="BA169" s="202"/>
      <c r="BB169" s="202"/>
      <c r="BC169" s="202"/>
      <c r="BD169" s="202"/>
      <c r="BE169" s="202"/>
      <c r="BF169" s="202"/>
      <c r="BG169" s="202"/>
      <c r="BH169" s="202"/>
      <c r="BI169" s="202"/>
      <c r="BJ169" s="202"/>
      <c r="BK169" s="202"/>
      <c r="BL169" s="202"/>
      <c r="BM169" s="202"/>
      <c r="BN169" s="202"/>
      <c r="BO169" s="202"/>
      <c r="BP169" s="202"/>
      <c r="BQ169" s="202"/>
      <c r="BR169" s="202"/>
    </row>
    <row r="170" spans="1:70" s="226" customFormat="1" ht="38.25">
      <c r="A170" s="230" t="s">
        <v>233</v>
      </c>
      <c r="B170" s="220" t="s">
        <v>87</v>
      </c>
      <c r="C170" s="220" t="s">
        <v>11</v>
      </c>
      <c r="D170" s="221" t="s">
        <v>90</v>
      </c>
      <c r="E170" s="221"/>
      <c r="F170" s="275">
        <f>SUM(F171)</f>
        <v>900</v>
      </c>
      <c r="G170" s="275">
        <f>SUM(G171)</f>
        <v>0</v>
      </c>
      <c r="H170" s="202"/>
      <c r="I170" s="202"/>
      <c r="J170" s="202"/>
      <c r="K170" s="202"/>
      <c r="L170" s="202"/>
      <c r="M170" s="202"/>
      <c r="N170" s="202"/>
      <c r="O170" s="202"/>
      <c r="P170" s="202"/>
      <c r="Q170" s="202"/>
      <c r="R170" s="202"/>
      <c r="S170" s="202"/>
      <c r="T170" s="202"/>
      <c r="U170" s="202"/>
      <c r="V170" s="202"/>
      <c r="W170" s="202"/>
      <c r="X170" s="202"/>
      <c r="Y170" s="202"/>
      <c r="Z170" s="202"/>
      <c r="AA170" s="202"/>
      <c r="AB170" s="202"/>
      <c r="AC170" s="202"/>
      <c r="AD170" s="202"/>
      <c r="AE170" s="202"/>
      <c r="AF170" s="202"/>
      <c r="AG170" s="202"/>
      <c r="AH170" s="202"/>
      <c r="AI170" s="202"/>
      <c r="AJ170" s="202"/>
      <c r="AK170" s="202"/>
      <c r="AL170" s="202"/>
      <c r="AM170" s="202"/>
      <c r="AN170" s="202"/>
      <c r="AO170" s="202"/>
      <c r="AP170" s="202"/>
      <c r="AQ170" s="202"/>
      <c r="AR170" s="202"/>
      <c r="AS170" s="202"/>
      <c r="AT170" s="202"/>
      <c r="AU170" s="202"/>
      <c r="AV170" s="202"/>
      <c r="AW170" s="202"/>
      <c r="AX170" s="202"/>
      <c r="AY170" s="202"/>
      <c r="AZ170" s="202"/>
      <c r="BA170" s="202"/>
      <c r="BB170" s="202"/>
      <c r="BC170" s="202"/>
      <c r="BD170" s="202"/>
      <c r="BE170" s="202"/>
      <c r="BF170" s="202"/>
      <c r="BG170" s="202"/>
      <c r="BH170" s="202"/>
      <c r="BI170" s="202"/>
      <c r="BJ170" s="202"/>
      <c r="BK170" s="202"/>
      <c r="BL170" s="202"/>
      <c r="BM170" s="202"/>
      <c r="BN170" s="202"/>
      <c r="BO170" s="202"/>
      <c r="BP170" s="202"/>
      <c r="BQ170" s="202"/>
      <c r="BR170" s="202"/>
    </row>
    <row r="171" spans="1:70" s="226" customFormat="1" ht="12.75">
      <c r="A171" s="228" t="s">
        <v>37</v>
      </c>
      <c r="B171" s="224" t="s">
        <v>87</v>
      </c>
      <c r="C171" s="224" t="s">
        <v>11</v>
      </c>
      <c r="D171" s="225" t="s">
        <v>90</v>
      </c>
      <c r="E171" s="225" t="s">
        <v>38</v>
      </c>
      <c r="F171" s="275">
        <f>SUM('№ 2'!G159)</f>
        <v>900</v>
      </c>
      <c r="G171" s="275">
        <f>SUM('№ 2'!H159)</f>
        <v>0</v>
      </c>
      <c r="H171" s="202"/>
      <c r="I171" s="202"/>
      <c r="J171" s="202"/>
      <c r="K171" s="202"/>
      <c r="L171" s="202"/>
      <c r="M171" s="202"/>
      <c r="N171" s="202"/>
      <c r="O171" s="202"/>
      <c r="P171" s="202"/>
      <c r="Q171" s="202"/>
      <c r="R171" s="202"/>
      <c r="S171" s="202"/>
      <c r="T171" s="202"/>
      <c r="U171" s="202"/>
      <c r="V171" s="202"/>
      <c r="W171" s="202"/>
      <c r="X171" s="202"/>
      <c r="Y171" s="202"/>
      <c r="Z171" s="202"/>
      <c r="AA171" s="202"/>
      <c r="AB171" s="202"/>
      <c r="AC171" s="202"/>
      <c r="AD171" s="202"/>
      <c r="AE171" s="202"/>
      <c r="AF171" s="202"/>
      <c r="AG171" s="202"/>
      <c r="AH171" s="202"/>
      <c r="AI171" s="202"/>
      <c r="AJ171" s="202"/>
      <c r="AK171" s="202"/>
      <c r="AL171" s="202"/>
      <c r="AM171" s="202"/>
      <c r="AN171" s="202"/>
      <c r="AO171" s="202"/>
      <c r="AP171" s="202"/>
      <c r="AQ171" s="202"/>
      <c r="AR171" s="202"/>
      <c r="AS171" s="202"/>
      <c r="AT171" s="202"/>
      <c r="AU171" s="202"/>
      <c r="AV171" s="202"/>
      <c r="AW171" s="202"/>
      <c r="AX171" s="202"/>
      <c r="AY171" s="202"/>
      <c r="AZ171" s="202"/>
      <c r="BA171" s="202"/>
      <c r="BB171" s="202"/>
      <c r="BC171" s="202"/>
      <c r="BD171" s="202"/>
      <c r="BE171" s="202"/>
      <c r="BF171" s="202"/>
      <c r="BG171" s="202"/>
      <c r="BH171" s="202"/>
      <c r="BI171" s="202"/>
      <c r="BJ171" s="202"/>
      <c r="BK171" s="202"/>
      <c r="BL171" s="202"/>
      <c r="BM171" s="202"/>
      <c r="BN171" s="202"/>
      <c r="BO171" s="202"/>
      <c r="BP171" s="202"/>
      <c r="BQ171" s="202"/>
      <c r="BR171" s="202"/>
    </row>
    <row r="172" spans="1:7" ht="15.75">
      <c r="A172" s="239" t="s">
        <v>91</v>
      </c>
      <c r="B172" s="212" t="s">
        <v>51</v>
      </c>
      <c r="C172" s="212"/>
      <c r="D172" s="214"/>
      <c r="E172" s="214"/>
      <c r="F172" s="266">
        <f>SUM(F174)</f>
        <v>111</v>
      </c>
      <c r="G172" s="266">
        <f>SUM(G174)</f>
        <v>27.765</v>
      </c>
    </row>
    <row r="173" spans="1:7" ht="12.75">
      <c r="A173" s="229" t="s">
        <v>92</v>
      </c>
      <c r="B173" s="216" t="s">
        <v>51</v>
      </c>
      <c r="C173" s="216" t="s">
        <v>11</v>
      </c>
      <c r="D173" s="217"/>
      <c r="E173" s="217"/>
      <c r="F173" s="267">
        <f>SUM(F174)</f>
        <v>111</v>
      </c>
      <c r="G173" s="267">
        <f>SUM(G174)</f>
        <v>27.765</v>
      </c>
    </row>
    <row r="174" spans="1:70" s="222" customFormat="1" ht="25.5">
      <c r="A174" s="219" t="s">
        <v>187</v>
      </c>
      <c r="B174" s="220" t="s">
        <v>51</v>
      </c>
      <c r="C174" s="220" t="s">
        <v>11</v>
      </c>
      <c r="D174" s="221" t="s">
        <v>93</v>
      </c>
      <c r="E174" s="221"/>
      <c r="F174" s="274">
        <f>F175</f>
        <v>111</v>
      </c>
      <c r="G174" s="274">
        <f>G175</f>
        <v>27.765</v>
      </c>
      <c r="H174" s="202"/>
      <c r="I174" s="202"/>
      <c r="J174" s="202"/>
      <c r="K174" s="202"/>
      <c r="L174" s="202"/>
      <c r="M174" s="202"/>
      <c r="N174" s="202"/>
      <c r="O174" s="202"/>
      <c r="P174" s="202"/>
      <c r="Q174" s="202"/>
      <c r="R174" s="202"/>
      <c r="S174" s="202"/>
      <c r="T174" s="202"/>
      <c r="U174" s="202"/>
      <c r="V174" s="202"/>
      <c r="W174" s="202"/>
      <c r="X174" s="202"/>
      <c r="Y174" s="202"/>
      <c r="Z174" s="202"/>
      <c r="AA174" s="202"/>
      <c r="AB174" s="202"/>
      <c r="AC174" s="202"/>
      <c r="AD174" s="202"/>
      <c r="AE174" s="202"/>
      <c r="AF174" s="202"/>
      <c r="AG174" s="202"/>
      <c r="AH174" s="202"/>
      <c r="AI174" s="202"/>
      <c r="AJ174" s="202"/>
      <c r="AK174" s="202"/>
      <c r="AL174" s="202"/>
      <c r="AM174" s="202"/>
      <c r="AN174" s="202"/>
      <c r="AO174" s="202"/>
      <c r="AP174" s="202"/>
      <c r="AQ174" s="202"/>
      <c r="AR174" s="202"/>
      <c r="AS174" s="202"/>
      <c r="AT174" s="202"/>
      <c r="AU174" s="202"/>
      <c r="AV174" s="202"/>
      <c r="AW174" s="202"/>
      <c r="AX174" s="202"/>
      <c r="AY174" s="202"/>
      <c r="AZ174" s="202"/>
      <c r="BA174" s="202"/>
      <c r="BB174" s="202"/>
      <c r="BC174" s="202"/>
      <c r="BD174" s="202"/>
      <c r="BE174" s="202"/>
      <c r="BF174" s="202"/>
      <c r="BG174" s="202"/>
      <c r="BH174" s="202"/>
      <c r="BI174" s="202"/>
      <c r="BJ174" s="202"/>
      <c r="BK174" s="202"/>
      <c r="BL174" s="202"/>
      <c r="BM174" s="202"/>
      <c r="BN174" s="202"/>
      <c r="BO174" s="202"/>
      <c r="BP174" s="202"/>
      <c r="BQ174" s="202"/>
      <c r="BR174" s="202"/>
    </row>
    <row r="175" spans="1:70" s="226" customFormat="1" ht="12.75">
      <c r="A175" s="228" t="s">
        <v>32</v>
      </c>
      <c r="B175" s="224" t="s">
        <v>51</v>
      </c>
      <c r="C175" s="224" t="s">
        <v>11</v>
      </c>
      <c r="D175" s="225" t="s">
        <v>93</v>
      </c>
      <c r="E175" s="225" t="s">
        <v>33</v>
      </c>
      <c r="F175" s="275">
        <f>SUM('№ 2'!G163)</f>
        <v>111</v>
      </c>
      <c r="G175" s="275">
        <f>SUM('№ 2'!H163)</f>
        <v>27.765</v>
      </c>
      <c r="H175" s="202"/>
      <c r="I175" s="202"/>
      <c r="J175" s="202"/>
      <c r="K175" s="202"/>
      <c r="L175" s="202"/>
      <c r="M175" s="202"/>
      <c r="N175" s="202"/>
      <c r="O175" s="202"/>
      <c r="P175" s="202"/>
      <c r="Q175" s="202"/>
      <c r="R175" s="202"/>
      <c r="S175" s="202"/>
      <c r="T175" s="202"/>
      <c r="U175" s="202"/>
      <c r="V175" s="202"/>
      <c r="W175" s="202"/>
      <c r="X175" s="202"/>
      <c r="Y175" s="202"/>
      <c r="Z175" s="202"/>
      <c r="AA175" s="202"/>
      <c r="AB175" s="202"/>
      <c r="AC175" s="202"/>
      <c r="AD175" s="202"/>
      <c r="AE175" s="202"/>
      <c r="AF175" s="202"/>
      <c r="AG175" s="202"/>
      <c r="AH175" s="202"/>
      <c r="AI175" s="202"/>
      <c r="AJ175" s="202"/>
      <c r="AK175" s="202"/>
      <c r="AL175" s="202"/>
      <c r="AM175" s="202"/>
      <c r="AN175" s="202"/>
      <c r="AO175" s="202"/>
      <c r="AP175" s="202"/>
      <c r="AQ175" s="202"/>
      <c r="AR175" s="202"/>
      <c r="AS175" s="202"/>
      <c r="AT175" s="202"/>
      <c r="AU175" s="202"/>
      <c r="AV175" s="202"/>
      <c r="AW175" s="202"/>
      <c r="AX175" s="202"/>
      <c r="AY175" s="202"/>
      <c r="AZ175" s="202"/>
      <c r="BA175" s="202"/>
      <c r="BB175" s="202"/>
      <c r="BC175" s="202"/>
      <c r="BD175" s="202"/>
      <c r="BE175" s="202"/>
      <c r="BF175" s="202"/>
      <c r="BG175" s="202"/>
      <c r="BH175" s="202"/>
      <c r="BI175" s="202"/>
      <c r="BJ175" s="202"/>
      <c r="BK175" s="202"/>
      <c r="BL175" s="202"/>
      <c r="BM175" s="202"/>
      <c r="BN175" s="202"/>
      <c r="BO175" s="202"/>
      <c r="BP175" s="202"/>
      <c r="BQ175" s="202"/>
      <c r="BR175" s="202"/>
    </row>
    <row r="176" spans="1:6" ht="15.75">
      <c r="A176" s="264" t="s">
        <v>94</v>
      </c>
      <c r="B176" s="299">
        <f>SUM(F23+F69+F74+F98+F172+F78+F166)</f>
        <v>53816.575</v>
      </c>
      <c r="C176" s="299"/>
      <c r="D176" s="299"/>
      <c r="E176" s="299"/>
      <c r="F176" s="299"/>
    </row>
  </sheetData>
  <sheetProtection/>
  <mergeCells count="18">
    <mergeCell ref="A9:F9"/>
    <mergeCell ref="A10:F10"/>
    <mergeCell ref="A11:F11"/>
    <mergeCell ref="A12:F12"/>
    <mergeCell ref="B176:F176"/>
    <mergeCell ref="A13:F13"/>
    <mergeCell ref="A16:F16"/>
    <mergeCell ref="A17:F17"/>
    <mergeCell ref="A18:F18"/>
    <mergeCell ref="A14:F14"/>
    <mergeCell ref="A7:F7"/>
    <mergeCell ref="A8:F8"/>
    <mergeCell ref="A1:F1"/>
    <mergeCell ref="A2:F2"/>
    <mergeCell ref="A3:F3"/>
    <mergeCell ref="A4:F4"/>
    <mergeCell ref="A5:F5"/>
    <mergeCell ref="A6:F6"/>
  </mergeCells>
  <printOptions/>
  <pageMargins left="0.75" right="0.2" top="0.46" bottom="0.47" header="0.5" footer="0.2"/>
  <pageSetup fitToHeight="6" fitToWidth="1" horizontalDpi="600" verticalDpi="600" orientation="portrait" paperSize="9" scale="79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Y158"/>
  <sheetViews>
    <sheetView tabSelected="1" zoomScalePageLayoutView="0" workbookViewId="0" topLeftCell="A1">
      <selection activeCell="E150" sqref="E150:E153"/>
    </sheetView>
  </sheetViews>
  <sheetFormatPr defaultColWidth="9.00390625" defaultRowHeight="12.75"/>
  <cols>
    <col min="1" max="1" width="75.875" style="1" customWidth="1"/>
    <col min="2" max="2" width="17.75390625" style="1" customWidth="1"/>
    <col min="3" max="3" width="8.00390625" style="2" customWidth="1"/>
    <col min="4" max="4" width="14.25390625" style="3" customWidth="1"/>
    <col min="5" max="5" width="15.375" style="1" customWidth="1"/>
    <col min="6" max="6" width="10.875" style="1" customWidth="1"/>
    <col min="7" max="16384" width="9.125" style="1" customWidth="1"/>
  </cols>
  <sheetData>
    <row r="1" spans="1:10" s="307" customFormat="1" ht="15">
      <c r="A1" s="305" t="s">
        <v>269</v>
      </c>
      <c r="B1" s="306"/>
      <c r="C1" s="306"/>
      <c r="D1" s="306"/>
      <c r="E1" s="306"/>
      <c r="F1" s="306"/>
      <c r="G1" s="306"/>
      <c r="H1" s="322"/>
      <c r="I1" s="322"/>
      <c r="J1" s="322"/>
    </row>
    <row r="2" spans="1:10" s="307" customFormat="1" ht="15">
      <c r="A2" s="308" t="s">
        <v>260</v>
      </c>
      <c r="B2" s="306"/>
      <c r="C2" s="306"/>
      <c r="D2" s="306"/>
      <c r="E2" s="306"/>
      <c r="F2" s="306"/>
      <c r="G2" s="306"/>
      <c r="H2" s="322"/>
      <c r="I2" s="322"/>
      <c r="J2" s="322"/>
    </row>
    <row r="3" spans="1:10" s="307" customFormat="1" ht="15">
      <c r="A3" s="308" t="s">
        <v>261</v>
      </c>
      <c r="B3" s="306"/>
      <c r="C3" s="306"/>
      <c r="D3" s="306"/>
      <c r="E3" s="306"/>
      <c r="F3" s="306"/>
      <c r="G3" s="306"/>
      <c r="H3" s="322"/>
      <c r="I3" s="322"/>
      <c r="J3" s="322"/>
    </row>
    <row r="4" spans="1:10" s="307" customFormat="1" ht="15">
      <c r="A4" s="305" t="s">
        <v>265</v>
      </c>
      <c r="B4" s="306"/>
      <c r="C4" s="306"/>
      <c r="D4" s="306"/>
      <c r="E4" s="306"/>
      <c r="F4" s="306"/>
      <c r="G4" s="306"/>
      <c r="H4" s="322"/>
      <c r="I4" s="322"/>
      <c r="J4" s="322"/>
    </row>
    <row r="5" spans="3:4" s="309" customFormat="1" ht="15">
      <c r="C5" s="310"/>
      <c r="D5" s="311"/>
    </row>
    <row r="6" spans="1:207" s="309" customFormat="1" ht="15.75">
      <c r="A6" s="313" t="s">
        <v>270</v>
      </c>
      <c r="B6" s="313"/>
      <c r="C6" s="313"/>
      <c r="D6" s="313"/>
      <c r="E6" s="313"/>
      <c r="F6" s="313"/>
      <c r="G6" s="313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307"/>
      <c r="CK6" s="307"/>
      <c r="CL6" s="307"/>
      <c r="CM6" s="307"/>
      <c r="CN6" s="307"/>
      <c r="CO6" s="307"/>
      <c r="CP6" s="307"/>
      <c r="CQ6" s="307"/>
      <c r="CR6" s="307"/>
      <c r="CS6" s="307"/>
      <c r="CT6" s="307"/>
      <c r="CU6" s="307"/>
      <c r="CV6" s="307"/>
      <c r="CW6" s="307"/>
      <c r="CX6" s="307"/>
      <c r="CY6" s="307"/>
      <c r="CZ6" s="307"/>
      <c r="DA6" s="307"/>
      <c r="DB6" s="307"/>
      <c r="DC6" s="307"/>
      <c r="DD6" s="307"/>
      <c r="DE6" s="307"/>
      <c r="DF6" s="307"/>
      <c r="DG6" s="307"/>
      <c r="DH6" s="307"/>
      <c r="DI6" s="307"/>
      <c r="DJ6" s="307"/>
      <c r="DK6" s="307"/>
      <c r="DL6" s="307"/>
      <c r="DM6" s="307"/>
      <c r="DN6" s="307"/>
      <c r="DO6" s="307"/>
      <c r="DP6" s="307"/>
      <c r="DQ6" s="307"/>
      <c r="DR6" s="307"/>
      <c r="DS6" s="307"/>
      <c r="DT6" s="307"/>
      <c r="DU6" s="307"/>
      <c r="DV6" s="307"/>
      <c r="DW6" s="307"/>
      <c r="DX6" s="307"/>
      <c r="DY6" s="307"/>
      <c r="DZ6" s="307"/>
      <c r="EA6" s="307"/>
      <c r="EB6" s="307"/>
      <c r="EC6" s="307"/>
      <c r="ED6" s="307"/>
      <c r="EE6" s="307"/>
      <c r="EF6" s="307"/>
      <c r="EG6" s="307"/>
      <c r="EH6" s="307"/>
      <c r="EI6" s="307"/>
      <c r="EJ6" s="307"/>
      <c r="EK6" s="307"/>
      <c r="EL6" s="307"/>
      <c r="EM6" s="307"/>
      <c r="EN6" s="307"/>
      <c r="EO6" s="307"/>
      <c r="EP6" s="307"/>
      <c r="EQ6" s="307"/>
      <c r="ER6" s="307"/>
      <c r="ES6" s="307"/>
      <c r="ET6" s="307"/>
      <c r="EU6" s="307"/>
      <c r="EV6" s="307"/>
      <c r="EW6" s="307"/>
      <c r="EX6" s="307"/>
      <c r="EY6" s="307"/>
      <c r="EZ6" s="307"/>
      <c r="FA6" s="307"/>
      <c r="FB6" s="307"/>
      <c r="FC6" s="307"/>
      <c r="FD6" s="307"/>
      <c r="FE6" s="307"/>
      <c r="FF6" s="307"/>
      <c r="FG6" s="307"/>
      <c r="FH6" s="307"/>
      <c r="FI6" s="307"/>
      <c r="FJ6" s="307"/>
      <c r="FK6" s="307"/>
      <c r="FL6" s="307"/>
      <c r="FM6" s="307"/>
      <c r="FN6" s="307"/>
      <c r="FO6" s="307"/>
      <c r="FP6" s="307"/>
      <c r="FQ6" s="307"/>
      <c r="FR6" s="307"/>
      <c r="FS6" s="307"/>
      <c r="FT6" s="307"/>
      <c r="FU6" s="307"/>
      <c r="FV6" s="307"/>
      <c r="FW6" s="307"/>
      <c r="FX6" s="307"/>
      <c r="FY6" s="307"/>
      <c r="FZ6" s="307"/>
      <c r="GA6" s="307"/>
      <c r="GB6" s="307"/>
      <c r="GC6" s="307"/>
      <c r="GD6" s="307"/>
      <c r="GE6" s="307"/>
      <c r="GF6" s="307"/>
      <c r="GG6" s="307"/>
      <c r="GH6" s="307"/>
      <c r="GI6" s="307"/>
      <c r="GJ6" s="307"/>
      <c r="GK6" s="307"/>
      <c r="GL6" s="307"/>
      <c r="GM6" s="307"/>
      <c r="GN6" s="307"/>
      <c r="GO6" s="307"/>
      <c r="GP6" s="307"/>
      <c r="GQ6" s="307"/>
      <c r="GR6" s="307"/>
      <c r="GS6" s="307"/>
      <c r="GT6" s="307"/>
      <c r="GU6" s="307"/>
      <c r="GV6" s="307"/>
      <c r="GW6" s="307"/>
      <c r="GX6" s="307"/>
      <c r="GY6" s="307"/>
    </row>
    <row r="7" spans="1:207" s="309" customFormat="1" ht="15.75">
      <c r="A7" s="313" t="s">
        <v>271</v>
      </c>
      <c r="B7" s="313"/>
      <c r="C7" s="313"/>
      <c r="D7" s="313"/>
      <c r="E7" s="306"/>
      <c r="F7" s="306"/>
      <c r="G7" s="306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07"/>
      <c r="AS7" s="307"/>
      <c r="AT7" s="307"/>
      <c r="AU7" s="307"/>
      <c r="AV7" s="307"/>
      <c r="AW7" s="307"/>
      <c r="AX7" s="307"/>
      <c r="AY7" s="307"/>
      <c r="AZ7" s="307"/>
      <c r="BA7" s="307"/>
      <c r="BB7" s="307"/>
      <c r="BC7" s="307"/>
      <c r="BD7" s="307"/>
      <c r="BE7" s="307"/>
      <c r="BF7" s="307"/>
      <c r="BG7" s="307"/>
      <c r="BH7" s="307"/>
      <c r="BI7" s="307"/>
      <c r="BJ7" s="307"/>
      <c r="BK7" s="307"/>
      <c r="BL7" s="307"/>
      <c r="BM7" s="307"/>
      <c r="BN7" s="307"/>
      <c r="BO7" s="307"/>
      <c r="BP7" s="307"/>
      <c r="BQ7" s="307"/>
      <c r="BR7" s="307"/>
      <c r="BS7" s="307"/>
      <c r="BT7" s="307"/>
      <c r="BU7" s="307"/>
      <c r="BV7" s="307"/>
      <c r="BW7" s="307"/>
      <c r="BX7" s="307"/>
      <c r="BY7" s="307"/>
      <c r="BZ7" s="307"/>
      <c r="CA7" s="307"/>
      <c r="CB7" s="307"/>
      <c r="CC7" s="307"/>
      <c r="CD7" s="307"/>
      <c r="CE7" s="307"/>
      <c r="CF7" s="307"/>
      <c r="CG7" s="307"/>
      <c r="CH7" s="307"/>
      <c r="CI7" s="307"/>
      <c r="CJ7" s="307"/>
      <c r="CK7" s="307"/>
      <c r="CL7" s="307"/>
      <c r="CM7" s="307"/>
      <c r="CN7" s="307"/>
      <c r="CO7" s="307"/>
      <c r="CP7" s="307"/>
      <c r="CQ7" s="307"/>
      <c r="CR7" s="307"/>
      <c r="CS7" s="307"/>
      <c r="CT7" s="307"/>
      <c r="CU7" s="307"/>
      <c r="CV7" s="307"/>
      <c r="CW7" s="307"/>
      <c r="CX7" s="307"/>
      <c r="CY7" s="307"/>
      <c r="CZ7" s="307"/>
      <c r="DA7" s="307"/>
      <c r="DB7" s="307"/>
      <c r="DC7" s="307"/>
      <c r="DD7" s="307"/>
      <c r="DE7" s="307"/>
      <c r="DF7" s="307"/>
      <c r="DG7" s="307"/>
      <c r="DH7" s="307"/>
      <c r="DI7" s="307"/>
      <c r="DJ7" s="307"/>
      <c r="DK7" s="307"/>
      <c r="DL7" s="307"/>
      <c r="DM7" s="307"/>
      <c r="DN7" s="307"/>
      <c r="DO7" s="307"/>
      <c r="DP7" s="307"/>
      <c r="DQ7" s="307"/>
      <c r="DR7" s="307"/>
      <c r="DS7" s="307"/>
      <c r="DT7" s="307"/>
      <c r="DU7" s="307"/>
      <c r="DV7" s="307"/>
      <c r="DW7" s="307"/>
      <c r="DX7" s="307"/>
      <c r="DY7" s="307"/>
      <c r="DZ7" s="307"/>
      <c r="EA7" s="307"/>
      <c r="EB7" s="307"/>
      <c r="EC7" s="307"/>
      <c r="ED7" s="307"/>
      <c r="EE7" s="307"/>
      <c r="EF7" s="307"/>
      <c r="EG7" s="307"/>
      <c r="EH7" s="307"/>
      <c r="EI7" s="307"/>
      <c r="EJ7" s="307"/>
      <c r="EK7" s="307"/>
      <c r="EL7" s="307"/>
      <c r="EM7" s="307"/>
      <c r="EN7" s="307"/>
      <c r="EO7" s="307"/>
      <c r="EP7" s="307"/>
      <c r="EQ7" s="307"/>
      <c r="ER7" s="307"/>
      <c r="ES7" s="307"/>
      <c r="ET7" s="307"/>
      <c r="EU7" s="307"/>
      <c r="EV7" s="307"/>
      <c r="EW7" s="307"/>
      <c r="EX7" s="307"/>
      <c r="EY7" s="307"/>
      <c r="EZ7" s="307"/>
      <c r="FA7" s="307"/>
      <c r="FB7" s="307"/>
      <c r="FC7" s="307"/>
      <c r="FD7" s="307"/>
      <c r="FE7" s="307"/>
      <c r="FF7" s="307"/>
      <c r="FG7" s="307"/>
      <c r="FH7" s="307"/>
      <c r="FI7" s="307"/>
      <c r="FJ7" s="307"/>
      <c r="FK7" s="307"/>
      <c r="FL7" s="307"/>
      <c r="FM7" s="307"/>
      <c r="FN7" s="307"/>
      <c r="FO7" s="307"/>
      <c r="FP7" s="307"/>
      <c r="FQ7" s="307"/>
      <c r="FR7" s="307"/>
      <c r="FS7" s="307"/>
      <c r="FT7" s="307"/>
      <c r="FU7" s="307"/>
      <c r="FV7" s="307"/>
      <c r="FW7" s="307"/>
      <c r="FX7" s="307"/>
      <c r="FY7" s="307"/>
      <c r="FZ7" s="307"/>
      <c r="GA7" s="307"/>
      <c r="GB7" s="307"/>
      <c r="GC7" s="307"/>
      <c r="GD7" s="307"/>
      <c r="GE7" s="307"/>
      <c r="GF7" s="307"/>
      <c r="GG7" s="307"/>
      <c r="GH7" s="307"/>
      <c r="GI7" s="307"/>
      <c r="GJ7" s="307"/>
      <c r="GK7" s="307"/>
      <c r="GL7" s="307"/>
      <c r="GM7" s="307"/>
      <c r="GN7" s="307"/>
      <c r="GO7" s="307"/>
      <c r="GP7" s="307"/>
      <c r="GQ7" s="307"/>
      <c r="GR7" s="307"/>
      <c r="GS7" s="307"/>
      <c r="GT7" s="307"/>
      <c r="GU7" s="307"/>
      <c r="GV7" s="307"/>
      <c r="GW7" s="307"/>
      <c r="GX7" s="307"/>
      <c r="GY7" s="307"/>
    </row>
    <row r="8" spans="1:207" s="309" customFormat="1" ht="15.75">
      <c r="A8" s="313" t="s">
        <v>106</v>
      </c>
      <c r="B8" s="313"/>
      <c r="C8" s="313"/>
      <c r="D8" s="313"/>
      <c r="E8" s="306"/>
      <c r="F8" s="306"/>
      <c r="G8" s="306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307"/>
      <c r="AR8" s="307"/>
      <c r="AS8" s="307"/>
      <c r="AT8" s="307"/>
      <c r="AU8" s="307"/>
      <c r="AV8" s="307"/>
      <c r="AW8" s="307"/>
      <c r="AX8" s="307"/>
      <c r="AY8" s="307"/>
      <c r="AZ8" s="307"/>
      <c r="BA8" s="307"/>
      <c r="BB8" s="307"/>
      <c r="BC8" s="307"/>
      <c r="BD8" s="307"/>
      <c r="BE8" s="307"/>
      <c r="BF8" s="307"/>
      <c r="BG8" s="307"/>
      <c r="BH8" s="307"/>
      <c r="BI8" s="307"/>
      <c r="BJ8" s="307"/>
      <c r="BK8" s="307"/>
      <c r="BL8" s="307"/>
      <c r="BM8" s="307"/>
      <c r="BN8" s="307"/>
      <c r="BO8" s="307"/>
      <c r="BP8" s="307"/>
      <c r="BQ8" s="307"/>
      <c r="BR8" s="307"/>
      <c r="BS8" s="307"/>
      <c r="BT8" s="307"/>
      <c r="BU8" s="307"/>
      <c r="BV8" s="307"/>
      <c r="BW8" s="307"/>
      <c r="BX8" s="307"/>
      <c r="BY8" s="307"/>
      <c r="BZ8" s="307"/>
      <c r="CA8" s="307"/>
      <c r="CB8" s="307"/>
      <c r="CC8" s="307"/>
      <c r="CD8" s="307"/>
      <c r="CE8" s="307"/>
      <c r="CF8" s="307"/>
      <c r="CG8" s="307"/>
      <c r="CH8" s="307"/>
      <c r="CI8" s="307"/>
      <c r="CJ8" s="307"/>
      <c r="CK8" s="307"/>
      <c r="CL8" s="307"/>
      <c r="CM8" s="307"/>
      <c r="CN8" s="307"/>
      <c r="CO8" s="307"/>
      <c r="CP8" s="307"/>
      <c r="CQ8" s="307"/>
      <c r="CR8" s="307"/>
      <c r="CS8" s="307"/>
      <c r="CT8" s="307"/>
      <c r="CU8" s="307"/>
      <c r="CV8" s="307"/>
      <c r="CW8" s="307"/>
      <c r="CX8" s="307"/>
      <c r="CY8" s="307"/>
      <c r="CZ8" s="307"/>
      <c r="DA8" s="307"/>
      <c r="DB8" s="307"/>
      <c r="DC8" s="307"/>
      <c r="DD8" s="307"/>
      <c r="DE8" s="307"/>
      <c r="DF8" s="307"/>
      <c r="DG8" s="307"/>
      <c r="DH8" s="307"/>
      <c r="DI8" s="307"/>
      <c r="DJ8" s="307"/>
      <c r="DK8" s="307"/>
      <c r="DL8" s="307"/>
      <c r="DM8" s="307"/>
      <c r="DN8" s="307"/>
      <c r="DO8" s="307"/>
      <c r="DP8" s="307"/>
      <c r="DQ8" s="307"/>
      <c r="DR8" s="307"/>
      <c r="DS8" s="307"/>
      <c r="DT8" s="307"/>
      <c r="DU8" s="307"/>
      <c r="DV8" s="307"/>
      <c r="DW8" s="307"/>
      <c r="DX8" s="307"/>
      <c r="DY8" s="307"/>
      <c r="DZ8" s="307"/>
      <c r="EA8" s="307"/>
      <c r="EB8" s="307"/>
      <c r="EC8" s="307"/>
      <c r="ED8" s="307"/>
      <c r="EE8" s="307"/>
      <c r="EF8" s="307"/>
      <c r="EG8" s="307"/>
      <c r="EH8" s="307"/>
      <c r="EI8" s="307"/>
      <c r="EJ8" s="307"/>
      <c r="EK8" s="307"/>
      <c r="EL8" s="307"/>
      <c r="EM8" s="307"/>
      <c r="EN8" s="307"/>
      <c r="EO8" s="307"/>
      <c r="EP8" s="307"/>
      <c r="EQ8" s="307"/>
      <c r="ER8" s="307"/>
      <c r="ES8" s="307"/>
      <c r="ET8" s="307"/>
      <c r="EU8" s="307"/>
      <c r="EV8" s="307"/>
      <c r="EW8" s="307"/>
      <c r="EX8" s="307"/>
      <c r="EY8" s="307"/>
      <c r="EZ8" s="307"/>
      <c r="FA8" s="307"/>
      <c r="FB8" s="307"/>
      <c r="FC8" s="307"/>
      <c r="FD8" s="307"/>
      <c r="FE8" s="307"/>
      <c r="FF8" s="307"/>
      <c r="FG8" s="307"/>
      <c r="FH8" s="307"/>
      <c r="FI8" s="307"/>
      <c r="FJ8" s="307"/>
      <c r="FK8" s="307"/>
      <c r="FL8" s="307"/>
      <c r="FM8" s="307"/>
      <c r="FN8" s="307"/>
      <c r="FO8" s="307"/>
      <c r="FP8" s="307"/>
      <c r="FQ8" s="307"/>
      <c r="FR8" s="307"/>
      <c r="FS8" s="307"/>
      <c r="FT8" s="307"/>
      <c r="FU8" s="307"/>
      <c r="FV8" s="307"/>
      <c r="FW8" s="307"/>
      <c r="FX8" s="307"/>
      <c r="FY8" s="307"/>
      <c r="FZ8" s="307"/>
      <c r="GA8" s="307"/>
      <c r="GB8" s="307"/>
      <c r="GC8" s="307"/>
      <c r="GD8" s="307"/>
      <c r="GE8" s="307"/>
      <c r="GF8" s="307"/>
      <c r="GG8" s="307"/>
      <c r="GH8" s="307"/>
      <c r="GI8" s="307"/>
      <c r="GJ8" s="307"/>
      <c r="GK8" s="307"/>
      <c r="GL8" s="307"/>
      <c r="GM8" s="307"/>
      <c r="GN8" s="307"/>
      <c r="GO8" s="307"/>
      <c r="GP8" s="307"/>
      <c r="GQ8" s="307"/>
      <c r="GR8" s="307"/>
      <c r="GS8" s="307"/>
      <c r="GT8" s="307"/>
      <c r="GU8" s="307"/>
      <c r="GV8" s="307"/>
      <c r="GW8" s="307"/>
      <c r="GX8" s="307"/>
      <c r="GY8" s="307"/>
    </row>
    <row r="9" spans="1:207" s="309" customFormat="1" ht="15.75">
      <c r="A9" s="313" t="s">
        <v>272</v>
      </c>
      <c r="B9" s="313"/>
      <c r="C9" s="313"/>
      <c r="D9" s="313"/>
      <c r="E9" s="306"/>
      <c r="F9" s="306"/>
      <c r="G9" s="306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307"/>
      <c r="AS9" s="307"/>
      <c r="AT9" s="307"/>
      <c r="AU9" s="307"/>
      <c r="AV9" s="307"/>
      <c r="AW9" s="307"/>
      <c r="AX9" s="307"/>
      <c r="AY9" s="307"/>
      <c r="AZ9" s="307"/>
      <c r="BA9" s="307"/>
      <c r="BB9" s="307"/>
      <c r="BC9" s="307"/>
      <c r="BD9" s="307"/>
      <c r="BE9" s="307"/>
      <c r="BF9" s="307"/>
      <c r="BG9" s="307"/>
      <c r="BH9" s="307"/>
      <c r="BI9" s="307"/>
      <c r="BJ9" s="307"/>
      <c r="BK9" s="307"/>
      <c r="BL9" s="307"/>
      <c r="BM9" s="307"/>
      <c r="BN9" s="307"/>
      <c r="BO9" s="307"/>
      <c r="BP9" s="307"/>
      <c r="BQ9" s="307"/>
      <c r="BR9" s="307"/>
      <c r="BS9" s="307"/>
      <c r="BT9" s="307"/>
      <c r="BU9" s="307"/>
      <c r="BV9" s="307"/>
      <c r="BW9" s="307"/>
      <c r="BX9" s="307"/>
      <c r="BY9" s="307"/>
      <c r="BZ9" s="307"/>
      <c r="CA9" s="307"/>
      <c r="CB9" s="307"/>
      <c r="CC9" s="307"/>
      <c r="CD9" s="307"/>
      <c r="CE9" s="307"/>
      <c r="CF9" s="307"/>
      <c r="CG9" s="307"/>
      <c r="CH9" s="307"/>
      <c r="CI9" s="307"/>
      <c r="CJ9" s="307"/>
      <c r="CK9" s="307"/>
      <c r="CL9" s="307"/>
      <c r="CM9" s="307"/>
      <c r="CN9" s="307"/>
      <c r="CO9" s="307"/>
      <c r="CP9" s="307"/>
      <c r="CQ9" s="307"/>
      <c r="CR9" s="307"/>
      <c r="CS9" s="307"/>
      <c r="CT9" s="307"/>
      <c r="CU9" s="307"/>
      <c r="CV9" s="307"/>
      <c r="CW9" s="307"/>
      <c r="CX9" s="307"/>
      <c r="CY9" s="307"/>
      <c r="CZ9" s="307"/>
      <c r="DA9" s="307"/>
      <c r="DB9" s="307"/>
      <c r="DC9" s="307"/>
      <c r="DD9" s="307"/>
      <c r="DE9" s="307"/>
      <c r="DF9" s="307"/>
      <c r="DG9" s="307"/>
      <c r="DH9" s="307"/>
      <c r="DI9" s="307"/>
      <c r="DJ9" s="307"/>
      <c r="DK9" s="307"/>
      <c r="DL9" s="307"/>
      <c r="DM9" s="307"/>
      <c r="DN9" s="307"/>
      <c r="DO9" s="307"/>
      <c r="DP9" s="307"/>
      <c r="DQ9" s="307"/>
      <c r="DR9" s="307"/>
      <c r="DS9" s="307"/>
      <c r="DT9" s="307"/>
      <c r="DU9" s="307"/>
      <c r="DV9" s="307"/>
      <c r="DW9" s="307"/>
      <c r="DX9" s="307"/>
      <c r="DY9" s="307"/>
      <c r="DZ9" s="307"/>
      <c r="EA9" s="307"/>
      <c r="EB9" s="307"/>
      <c r="EC9" s="307"/>
      <c r="ED9" s="307"/>
      <c r="EE9" s="307"/>
      <c r="EF9" s="307"/>
      <c r="EG9" s="307"/>
      <c r="EH9" s="307"/>
      <c r="EI9" s="307"/>
      <c r="EJ9" s="307"/>
      <c r="EK9" s="307"/>
      <c r="EL9" s="307"/>
      <c r="EM9" s="307"/>
      <c r="EN9" s="307"/>
      <c r="EO9" s="307"/>
      <c r="EP9" s="307"/>
      <c r="EQ9" s="307"/>
      <c r="ER9" s="307"/>
      <c r="ES9" s="307"/>
      <c r="ET9" s="307"/>
      <c r="EU9" s="307"/>
      <c r="EV9" s="307"/>
      <c r="EW9" s="307"/>
      <c r="EX9" s="307"/>
      <c r="EY9" s="307"/>
      <c r="EZ9" s="307"/>
      <c r="FA9" s="307"/>
      <c r="FB9" s="307"/>
      <c r="FC9" s="307"/>
      <c r="FD9" s="307"/>
      <c r="FE9" s="307"/>
      <c r="FF9" s="307"/>
      <c r="FG9" s="307"/>
      <c r="FH9" s="307"/>
      <c r="FI9" s="307"/>
      <c r="FJ9" s="307"/>
      <c r="FK9" s="307"/>
      <c r="FL9" s="307"/>
      <c r="FM9" s="307"/>
      <c r="FN9" s="307"/>
      <c r="FO9" s="307"/>
      <c r="FP9" s="307"/>
      <c r="FQ9" s="307"/>
      <c r="FR9" s="307"/>
      <c r="FS9" s="307"/>
      <c r="FT9" s="307"/>
      <c r="FU9" s="307"/>
      <c r="FV9" s="307"/>
      <c r="FW9" s="307"/>
      <c r="FX9" s="307"/>
      <c r="FY9" s="307"/>
      <c r="FZ9" s="307"/>
      <c r="GA9" s="307"/>
      <c r="GB9" s="307"/>
      <c r="GC9" s="307"/>
      <c r="GD9" s="307"/>
      <c r="GE9" s="307"/>
      <c r="GF9" s="307"/>
      <c r="GG9" s="307"/>
      <c r="GH9" s="307"/>
      <c r="GI9" s="307"/>
      <c r="GJ9" s="307"/>
      <c r="GK9" s="307"/>
      <c r="GL9" s="307"/>
      <c r="GM9" s="307"/>
      <c r="GN9" s="307"/>
      <c r="GO9" s="307"/>
      <c r="GP9" s="307"/>
      <c r="GQ9" s="307"/>
      <c r="GR9" s="307"/>
      <c r="GS9" s="307"/>
      <c r="GT9" s="307"/>
      <c r="GU9" s="307"/>
      <c r="GV9" s="307"/>
      <c r="GW9" s="307"/>
      <c r="GX9" s="307"/>
      <c r="GY9" s="307"/>
    </row>
    <row r="10" spans="3:207" s="309" customFormat="1" ht="24.75" customHeight="1">
      <c r="C10" s="310"/>
      <c r="D10" s="323"/>
      <c r="G10" s="323" t="s">
        <v>1</v>
      </c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7"/>
      <c r="AJ10" s="307"/>
      <c r="AK10" s="307"/>
      <c r="AL10" s="307"/>
      <c r="AM10" s="307"/>
      <c r="AN10" s="307"/>
      <c r="AO10" s="307"/>
      <c r="AP10" s="307"/>
      <c r="AQ10" s="307"/>
      <c r="AR10" s="307"/>
      <c r="AS10" s="307"/>
      <c r="AT10" s="307"/>
      <c r="AU10" s="307"/>
      <c r="AV10" s="307"/>
      <c r="AW10" s="307"/>
      <c r="AX10" s="307"/>
      <c r="AY10" s="307"/>
      <c r="AZ10" s="307"/>
      <c r="BA10" s="307"/>
      <c r="BB10" s="307"/>
      <c r="BC10" s="307"/>
      <c r="BD10" s="307"/>
      <c r="BE10" s="307"/>
      <c r="BF10" s="307"/>
      <c r="BG10" s="307"/>
      <c r="BH10" s="307"/>
      <c r="BI10" s="307"/>
      <c r="BJ10" s="307"/>
      <c r="BK10" s="307"/>
      <c r="BL10" s="307"/>
      <c r="BM10" s="307"/>
      <c r="BN10" s="307"/>
      <c r="BO10" s="307"/>
      <c r="BP10" s="307"/>
      <c r="BQ10" s="307"/>
      <c r="BR10" s="307"/>
      <c r="BS10" s="307"/>
      <c r="BT10" s="307"/>
      <c r="BU10" s="307"/>
      <c r="BV10" s="307"/>
      <c r="BW10" s="307"/>
      <c r="BX10" s="307"/>
      <c r="BY10" s="307"/>
      <c r="BZ10" s="307"/>
      <c r="CA10" s="307"/>
      <c r="CB10" s="307"/>
      <c r="CC10" s="307"/>
      <c r="CD10" s="307"/>
      <c r="CE10" s="307"/>
      <c r="CF10" s="307"/>
      <c r="CG10" s="307"/>
      <c r="CH10" s="307"/>
      <c r="CI10" s="307"/>
      <c r="CJ10" s="307"/>
      <c r="CK10" s="307"/>
      <c r="CL10" s="307"/>
      <c r="CM10" s="307"/>
      <c r="CN10" s="307"/>
      <c r="CO10" s="307"/>
      <c r="CP10" s="307"/>
      <c r="CQ10" s="307"/>
      <c r="CR10" s="307"/>
      <c r="CS10" s="307"/>
      <c r="CT10" s="307"/>
      <c r="CU10" s="307"/>
      <c r="CV10" s="307"/>
      <c r="CW10" s="307"/>
      <c r="CX10" s="307"/>
      <c r="CY10" s="307"/>
      <c r="CZ10" s="307"/>
      <c r="DA10" s="307"/>
      <c r="DB10" s="307"/>
      <c r="DC10" s="307"/>
      <c r="DD10" s="307"/>
      <c r="DE10" s="307"/>
      <c r="DF10" s="307"/>
      <c r="DG10" s="307"/>
      <c r="DH10" s="307"/>
      <c r="DI10" s="307"/>
      <c r="DJ10" s="307"/>
      <c r="DK10" s="307"/>
      <c r="DL10" s="307"/>
      <c r="DM10" s="307"/>
      <c r="DN10" s="307"/>
      <c r="DO10" s="307"/>
      <c r="DP10" s="307"/>
      <c r="DQ10" s="307"/>
      <c r="DR10" s="307"/>
      <c r="DS10" s="307"/>
      <c r="DT10" s="307"/>
      <c r="DU10" s="307"/>
      <c r="DV10" s="307"/>
      <c r="DW10" s="307"/>
      <c r="DX10" s="307"/>
      <c r="DY10" s="307"/>
      <c r="DZ10" s="307"/>
      <c r="EA10" s="307"/>
      <c r="EB10" s="307"/>
      <c r="EC10" s="307"/>
      <c r="ED10" s="307"/>
      <c r="EE10" s="307"/>
      <c r="EF10" s="307"/>
      <c r="EG10" s="307"/>
      <c r="EH10" s="307"/>
      <c r="EI10" s="307"/>
      <c r="EJ10" s="307"/>
      <c r="EK10" s="307"/>
      <c r="EL10" s="307"/>
      <c r="EM10" s="307"/>
      <c r="EN10" s="307"/>
      <c r="EO10" s="307"/>
      <c r="EP10" s="307"/>
      <c r="EQ10" s="307"/>
      <c r="ER10" s="307"/>
      <c r="ES10" s="307"/>
      <c r="ET10" s="307"/>
      <c r="EU10" s="307"/>
      <c r="EV10" s="307"/>
      <c r="EW10" s="307"/>
      <c r="EX10" s="307"/>
      <c r="EY10" s="307"/>
      <c r="EZ10" s="307"/>
      <c r="FA10" s="307"/>
      <c r="FB10" s="307"/>
      <c r="FC10" s="307"/>
      <c r="FD10" s="307"/>
      <c r="FE10" s="307"/>
      <c r="FF10" s="307"/>
      <c r="FG10" s="307"/>
      <c r="FH10" s="307"/>
      <c r="FI10" s="307"/>
      <c r="FJ10" s="307"/>
      <c r="FK10" s="307"/>
      <c r="FL10" s="307"/>
      <c r="FM10" s="307"/>
      <c r="FN10" s="307"/>
      <c r="FO10" s="307"/>
      <c r="FP10" s="307"/>
      <c r="FQ10" s="307"/>
      <c r="FR10" s="307"/>
      <c r="FS10" s="307"/>
      <c r="FT10" s="307"/>
      <c r="FU10" s="307"/>
      <c r="FV10" s="307"/>
      <c r="FW10" s="307"/>
      <c r="FX10" s="307"/>
      <c r="FY10" s="307"/>
      <c r="FZ10" s="307"/>
      <c r="GA10" s="307"/>
      <c r="GB10" s="307"/>
      <c r="GC10" s="307"/>
      <c r="GD10" s="307"/>
      <c r="GE10" s="307"/>
      <c r="GF10" s="307"/>
      <c r="GG10" s="307"/>
      <c r="GH10" s="307"/>
      <c r="GI10" s="307"/>
      <c r="GJ10" s="307"/>
      <c r="GK10" s="307"/>
      <c r="GL10" s="307"/>
      <c r="GM10" s="307"/>
      <c r="GN10" s="307"/>
      <c r="GO10" s="307"/>
      <c r="GP10" s="307"/>
      <c r="GQ10" s="307"/>
      <c r="GR10" s="307"/>
      <c r="GS10" s="307"/>
      <c r="GT10" s="307"/>
      <c r="GU10" s="307"/>
      <c r="GV10" s="307"/>
      <c r="GW10" s="307"/>
      <c r="GX10" s="307"/>
      <c r="GY10" s="307"/>
    </row>
    <row r="11" spans="1:207" s="309" customFormat="1" ht="60" customHeight="1">
      <c r="A11" s="324" t="s">
        <v>2</v>
      </c>
      <c r="B11" s="324" t="s">
        <v>6</v>
      </c>
      <c r="C11" s="324" t="s">
        <v>7</v>
      </c>
      <c r="D11" s="317" t="s">
        <v>267</v>
      </c>
      <c r="E11" s="317" t="s">
        <v>268</v>
      </c>
      <c r="F11" s="318" t="s">
        <v>263</v>
      </c>
      <c r="G11" s="318" t="s">
        <v>264</v>
      </c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307"/>
      <c r="AK11" s="307"/>
      <c r="AL11" s="307"/>
      <c r="AM11" s="307"/>
      <c r="AN11" s="307"/>
      <c r="AO11" s="307"/>
      <c r="AP11" s="307"/>
      <c r="AQ11" s="307"/>
      <c r="AR11" s="307"/>
      <c r="AS11" s="307"/>
      <c r="AT11" s="307"/>
      <c r="AU11" s="307"/>
      <c r="AV11" s="307"/>
      <c r="AW11" s="307"/>
      <c r="AX11" s="307"/>
      <c r="AY11" s="307"/>
      <c r="AZ11" s="307"/>
      <c r="BA11" s="307"/>
      <c r="BB11" s="307"/>
      <c r="BC11" s="307"/>
      <c r="BD11" s="307"/>
      <c r="BE11" s="307"/>
      <c r="BF11" s="307"/>
      <c r="BG11" s="307"/>
      <c r="BH11" s="307"/>
      <c r="BI11" s="307"/>
      <c r="BJ11" s="307"/>
      <c r="BK11" s="307"/>
      <c r="BL11" s="307"/>
      <c r="BM11" s="307"/>
      <c r="BN11" s="307"/>
      <c r="BO11" s="307"/>
      <c r="BP11" s="307"/>
      <c r="BQ11" s="307"/>
      <c r="BR11" s="307"/>
      <c r="BS11" s="307"/>
      <c r="BT11" s="307"/>
      <c r="BU11" s="307"/>
      <c r="BV11" s="307"/>
      <c r="BW11" s="307"/>
      <c r="BX11" s="307"/>
      <c r="BY11" s="307"/>
      <c r="BZ11" s="307"/>
      <c r="CA11" s="307"/>
      <c r="CB11" s="307"/>
      <c r="CC11" s="307"/>
      <c r="CD11" s="307"/>
      <c r="CE11" s="307"/>
      <c r="CF11" s="307"/>
      <c r="CG11" s="307"/>
      <c r="CH11" s="307"/>
      <c r="CI11" s="307"/>
      <c r="CJ11" s="307"/>
      <c r="CK11" s="307"/>
      <c r="CL11" s="307"/>
      <c r="CM11" s="307"/>
      <c r="CN11" s="307"/>
      <c r="CO11" s="307"/>
      <c r="CP11" s="307"/>
      <c r="CQ11" s="307"/>
      <c r="CR11" s="307"/>
      <c r="CS11" s="307"/>
      <c r="CT11" s="307"/>
      <c r="CU11" s="307"/>
      <c r="CV11" s="307"/>
      <c r="CW11" s="307"/>
      <c r="CX11" s="307"/>
      <c r="CY11" s="307"/>
      <c r="CZ11" s="307"/>
      <c r="DA11" s="307"/>
      <c r="DB11" s="307"/>
      <c r="DC11" s="307"/>
      <c r="DD11" s="307"/>
      <c r="DE11" s="307"/>
      <c r="DF11" s="307"/>
      <c r="DG11" s="307"/>
      <c r="DH11" s="307"/>
      <c r="DI11" s="307"/>
      <c r="DJ11" s="307"/>
      <c r="DK11" s="307"/>
      <c r="DL11" s="307"/>
      <c r="DM11" s="307"/>
      <c r="DN11" s="307"/>
      <c r="DO11" s="307"/>
      <c r="DP11" s="307"/>
      <c r="DQ11" s="307"/>
      <c r="DR11" s="307"/>
      <c r="DS11" s="307"/>
      <c r="DT11" s="307"/>
      <c r="DU11" s="307"/>
      <c r="DV11" s="307"/>
      <c r="DW11" s="307"/>
      <c r="DX11" s="307"/>
      <c r="DY11" s="307"/>
      <c r="DZ11" s="307"/>
      <c r="EA11" s="307"/>
      <c r="EB11" s="307"/>
      <c r="EC11" s="307"/>
      <c r="ED11" s="307"/>
      <c r="EE11" s="307"/>
      <c r="EF11" s="307"/>
      <c r="EG11" s="307"/>
      <c r="EH11" s="307"/>
      <c r="EI11" s="307"/>
      <c r="EJ11" s="307"/>
      <c r="EK11" s="307"/>
      <c r="EL11" s="307"/>
      <c r="EM11" s="307"/>
      <c r="EN11" s="307"/>
      <c r="EO11" s="307"/>
      <c r="EP11" s="307"/>
      <c r="EQ11" s="307"/>
      <c r="ER11" s="307"/>
      <c r="ES11" s="307"/>
      <c r="ET11" s="307"/>
      <c r="EU11" s="307"/>
      <c r="EV11" s="307"/>
      <c r="EW11" s="307"/>
      <c r="EX11" s="307"/>
      <c r="EY11" s="307"/>
      <c r="EZ11" s="307"/>
      <c r="FA11" s="307"/>
      <c r="FB11" s="307"/>
      <c r="FC11" s="307"/>
      <c r="FD11" s="307"/>
      <c r="FE11" s="307"/>
      <c r="FF11" s="307"/>
      <c r="FG11" s="307"/>
      <c r="FH11" s="307"/>
      <c r="FI11" s="307"/>
      <c r="FJ11" s="307"/>
      <c r="FK11" s="307"/>
      <c r="FL11" s="307"/>
      <c r="FM11" s="307"/>
      <c r="FN11" s="307"/>
      <c r="FO11" s="307"/>
      <c r="FP11" s="307"/>
      <c r="FQ11" s="307"/>
      <c r="FR11" s="307"/>
      <c r="FS11" s="307"/>
      <c r="FT11" s="307"/>
      <c r="FU11" s="307"/>
      <c r="FV11" s="307"/>
      <c r="FW11" s="307"/>
      <c r="FX11" s="307"/>
      <c r="FY11" s="307"/>
      <c r="FZ11" s="307"/>
      <c r="GA11" s="307"/>
      <c r="GB11" s="307"/>
      <c r="GC11" s="307"/>
      <c r="GD11" s="307"/>
      <c r="GE11" s="307"/>
      <c r="GF11" s="307"/>
      <c r="GG11" s="307"/>
      <c r="GH11" s="307"/>
      <c r="GI11" s="307"/>
      <c r="GJ11" s="307"/>
      <c r="GK11" s="307"/>
      <c r="GL11" s="307"/>
      <c r="GM11" s="307"/>
      <c r="GN11" s="307"/>
      <c r="GO11" s="307"/>
      <c r="GP11" s="307"/>
      <c r="GQ11" s="307"/>
      <c r="GR11" s="307"/>
      <c r="GS11" s="307"/>
      <c r="GT11" s="307"/>
      <c r="GU11" s="307"/>
      <c r="GV11" s="307"/>
      <c r="GW11" s="307"/>
      <c r="GX11" s="307"/>
      <c r="GY11" s="307"/>
    </row>
    <row r="12" spans="1:8" ht="14.25" customHeight="1" hidden="1">
      <c r="A12" s="301" t="s">
        <v>229</v>
      </c>
      <c r="B12" s="302"/>
      <c r="C12" s="302"/>
      <c r="D12" s="302"/>
      <c r="E12" s="26"/>
      <c r="F12" s="26"/>
      <c r="G12" s="25"/>
      <c r="H12"/>
    </row>
    <row r="13" spans="1:8" ht="14.25" customHeight="1" hidden="1">
      <c r="A13" s="301" t="s">
        <v>242</v>
      </c>
      <c r="B13" s="302"/>
      <c r="C13" s="302"/>
      <c r="D13" s="302"/>
      <c r="E13" s="26"/>
      <c r="F13" s="26"/>
      <c r="G13" s="27"/>
      <c r="H13"/>
    </row>
    <row r="14" spans="1:8" ht="14.25" customHeight="1" hidden="1">
      <c r="A14" s="301" t="s">
        <v>129</v>
      </c>
      <c r="B14" s="302"/>
      <c r="C14" s="302"/>
      <c r="D14" s="302"/>
      <c r="E14" s="26"/>
      <c r="F14" s="26"/>
      <c r="G14" s="27"/>
      <c r="H14"/>
    </row>
    <row r="15" ht="12.75" hidden="1">
      <c r="D15" s="28"/>
    </row>
    <row r="16" spans="1:4" ht="15.75" hidden="1">
      <c r="A16" s="303"/>
      <c r="B16" s="303"/>
      <c r="C16" s="303"/>
      <c r="D16" s="303"/>
    </row>
    <row r="17" spans="1:4" ht="15.75" hidden="1">
      <c r="A17" s="303"/>
      <c r="B17" s="303"/>
      <c r="C17" s="303"/>
      <c r="D17" s="303"/>
    </row>
    <row r="18" spans="1:4" ht="15.75" hidden="1">
      <c r="A18" s="303"/>
      <c r="B18" s="303"/>
      <c r="C18" s="303"/>
      <c r="D18" s="303"/>
    </row>
    <row r="19" spans="1:4" ht="15.75" hidden="1">
      <c r="A19" s="303"/>
      <c r="B19" s="303"/>
      <c r="C19" s="303"/>
      <c r="D19" s="303"/>
    </row>
    <row r="20" spans="1:4" ht="15.75" hidden="1">
      <c r="A20" s="29"/>
      <c r="B20" s="29"/>
      <c r="C20" s="29"/>
      <c r="D20" s="29"/>
    </row>
    <row r="21" ht="12.75" hidden="1">
      <c r="D21" s="4"/>
    </row>
    <row r="22" spans="1:4" ht="12.75" hidden="1">
      <c r="A22" s="30"/>
      <c r="B22" s="30"/>
      <c r="C22" s="30"/>
      <c r="D22" s="30"/>
    </row>
    <row r="23" spans="1:4" ht="18" hidden="1">
      <c r="A23" s="31"/>
      <c r="B23" s="32"/>
      <c r="C23" s="32"/>
      <c r="D23" s="33"/>
    </row>
    <row r="24" spans="1:7" ht="48.75" customHeight="1">
      <c r="A24" s="34" t="s">
        <v>252</v>
      </c>
      <c r="B24" s="35" t="s">
        <v>107</v>
      </c>
      <c r="C24" s="36"/>
      <c r="D24" s="37">
        <f>D25+D46</f>
        <v>34854.088</v>
      </c>
      <c r="E24" s="37">
        <f>E25+E46</f>
        <v>4699.53168</v>
      </c>
      <c r="F24" s="325">
        <f>SUM(E24/D24*100)</f>
        <v>13.483444696645053</v>
      </c>
      <c r="G24" s="326">
        <f>SUM(E24-D24)</f>
        <v>-30154.556320000003</v>
      </c>
    </row>
    <row r="25" spans="1:7" ht="25.5">
      <c r="A25" s="38" t="s">
        <v>108</v>
      </c>
      <c r="B25" s="39" t="s">
        <v>109</v>
      </c>
      <c r="C25" s="40"/>
      <c r="D25" s="41">
        <f>D26+D42</f>
        <v>5605.9130000000005</v>
      </c>
      <c r="E25" s="41">
        <f>E26+E42</f>
        <v>1359.10822</v>
      </c>
      <c r="F25" s="325">
        <f aca="true" t="shared" si="0" ref="F25:F88">SUM(E25/D25*100)</f>
        <v>24.244190375412533</v>
      </c>
      <c r="G25" s="326">
        <f aca="true" t="shared" si="1" ref="G25:G88">SUM(E25-D25)</f>
        <v>-4246.80478</v>
      </c>
    </row>
    <row r="26" spans="1:7" ht="25.5">
      <c r="A26" s="42" t="s">
        <v>110</v>
      </c>
      <c r="B26" s="43" t="s">
        <v>111</v>
      </c>
      <c r="C26" s="44"/>
      <c r="D26" s="45">
        <f>D27+D32+D36+D34+D40+D38</f>
        <v>5356.1</v>
      </c>
      <c r="E26" s="45">
        <f>E27+E32+E36+E34+E40+E38</f>
        <v>1353.0508</v>
      </c>
      <c r="F26" s="325">
        <f t="shared" si="0"/>
        <v>25.261865909897125</v>
      </c>
      <c r="G26" s="326">
        <f t="shared" si="1"/>
        <v>-4003.0492000000004</v>
      </c>
    </row>
    <row r="27" spans="1:7" s="49" customFormat="1" ht="25.5">
      <c r="A27" s="46" t="s">
        <v>169</v>
      </c>
      <c r="B27" s="47" t="s">
        <v>24</v>
      </c>
      <c r="C27" s="47"/>
      <c r="D27" s="48">
        <f>D28+D29+D30+D31</f>
        <v>3900.7000000000003</v>
      </c>
      <c r="E27" s="48">
        <f>E28+E29+E30+E31</f>
        <v>973.80293</v>
      </c>
      <c r="F27" s="325">
        <f t="shared" si="0"/>
        <v>24.964825031404615</v>
      </c>
      <c r="G27" s="326">
        <f t="shared" si="1"/>
        <v>-2926.8970700000004</v>
      </c>
    </row>
    <row r="28" spans="1:7" s="49" customFormat="1" ht="42.75" customHeight="1">
      <c r="A28" s="50" t="s">
        <v>16</v>
      </c>
      <c r="B28" s="51" t="s">
        <v>24</v>
      </c>
      <c r="C28" s="51" t="s">
        <v>17</v>
      </c>
      <c r="D28" s="52">
        <f>SUM('не брать'!F34)</f>
        <v>2866.8</v>
      </c>
      <c r="E28" s="52">
        <f>SUM('не брать'!G34)</f>
        <v>731.70863</v>
      </c>
      <c r="F28" s="325">
        <f t="shared" si="0"/>
        <v>25.523532510115803</v>
      </c>
      <c r="G28" s="326">
        <f t="shared" si="1"/>
        <v>-2135.09137</v>
      </c>
    </row>
    <row r="29" spans="1:7" s="49" customFormat="1" ht="17.25" customHeight="1">
      <c r="A29" s="50" t="s">
        <v>25</v>
      </c>
      <c r="B29" s="51" t="s">
        <v>24</v>
      </c>
      <c r="C29" s="51" t="s">
        <v>27</v>
      </c>
      <c r="D29" s="52">
        <f>SUM('не брать'!F35+'не брать'!F55)</f>
        <v>980.5</v>
      </c>
      <c r="E29" s="52">
        <f>SUM('не брать'!G35+'не брать'!G55)</f>
        <v>226.6513</v>
      </c>
      <c r="F29" s="325">
        <f t="shared" si="0"/>
        <v>23.11588985211627</v>
      </c>
      <c r="G29" s="326">
        <f t="shared" si="1"/>
        <v>-753.8487</v>
      </c>
    </row>
    <row r="30" spans="1:7" s="49" customFormat="1" ht="17.25" customHeight="1" hidden="1">
      <c r="A30" s="50" t="s">
        <v>32</v>
      </c>
      <c r="B30" s="51" t="s">
        <v>24</v>
      </c>
      <c r="C30" s="51" t="s">
        <v>33</v>
      </c>
      <c r="D30" s="52">
        <f>SUM('не брать'!F56)</f>
        <v>0</v>
      </c>
      <c r="E30" s="52">
        <f>SUM('не брать'!G56)</f>
        <v>0</v>
      </c>
      <c r="F30" s="325" t="e">
        <f t="shared" si="0"/>
        <v>#DIV/0!</v>
      </c>
      <c r="G30" s="326">
        <f t="shared" si="1"/>
        <v>0</v>
      </c>
    </row>
    <row r="31" spans="1:7" s="49" customFormat="1" ht="17.25" customHeight="1">
      <c r="A31" s="50" t="s">
        <v>28</v>
      </c>
      <c r="B31" s="51" t="s">
        <v>24</v>
      </c>
      <c r="C31" s="51" t="s">
        <v>26</v>
      </c>
      <c r="D31" s="52">
        <f>SUM('не брать'!F37)</f>
        <v>53.4</v>
      </c>
      <c r="E31" s="52">
        <f>SUM('не брать'!G37)</f>
        <v>15.443</v>
      </c>
      <c r="F31" s="325">
        <f t="shared" si="0"/>
        <v>28.91947565543071</v>
      </c>
      <c r="G31" s="326">
        <f t="shared" si="1"/>
        <v>-37.957</v>
      </c>
    </row>
    <row r="32" spans="1:7" s="53" customFormat="1" ht="25.5">
      <c r="A32" s="46" t="s">
        <v>170</v>
      </c>
      <c r="B32" s="47" t="s">
        <v>29</v>
      </c>
      <c r="C32" s="47"/>
      <c r="D32" s="48">
        <f>D33</f>
        <v>797.4</v>
      </c>
      <c r="E32" s="48">
        <f>E33</f>
        <v>198.48287</v>
      </c>
      <c r="F32" s="325">
        <f t="shared" si="0"/>
        <v>24.89125532982192</v>
      </c>
      <c r="G32" s="326">
        <f t="shared" si="1"/>
        <v>-598.91713</v>
      </c>
    </row>
    <row r="33" spans="1:7" s="54" customFormat="1" ht="38.25">
      <c r="A33" s="50" t="s">
        <v>16</v>
      </c>
      <c r="B33" s="51" t="s">
        <v>29</v>
      </c>
      <c r="C33" s="51" t="s">
        <v>17</v>
      </c>
      <c r="D33" s="52">
        <f>SUM('не брать'!F39)</f>
        <v>797.4</v>
      </c>
      <c r="E33" s="52">
        <f>SUM('не брать'!G39)</f>
        <v>198.48287</v>
      </c>
      <c r="F33" s="325">
        <f t="shared" si="0"/>
        <v>24.89125532982192</v>
      </c>
      <c r="G33" s="326">
        <f t="shared" si="1"/>
        <v>-598.91713</v>
      </c>
    </row>
    <row r="34" spans="1:7" s="53" customFormat="1" ht="30" customHeight="1">
      <c r="A34" s="55" t="s">
        <v>187</v>
      </c>
      <c r="B34" s="47" t="s">
        <v>93</v>
      </c>
      <c r="C34" s="47"/>
      <c r="D34" s="56">
        <f>D35</f>
        <v>111</v>
      </c>
      <c r="E34" s="56">
        <f>E35</f>
        <v>27.765</v>
      </c>
      <c r="F34" s="325">
        <f t="shared" si="0"/>
        <v>25.013513513513512</v>
      </c>
      <c r="G34" s="326">
        <f t="shared" si="1"/>
        <v>-83.235</v>
      </c>
    </row>
    <row r="35" spans="1:7" s="53" customFormat="1" ht="19.5" customHeight="1">
      <c r="A35" s="50" t="s">
        <v>32</v>
      </c>
      <c r="B35" s="51" t="s">
        <v>93</v>
      </c>
      <c r="C35" s="51" t="s">
        <v>33</v>
      </c>
      <c r="D35" s="57">
        <f>SUM('не брать'!F175)</f>
        <v>111</v>
      </c>
      <c r="E35" s="57">
        <f>SUM('не брать'!G175)</f>
        <v>27.765</v>
      </c>
      <c r="F35" s="325">
        <f t="shared" si="0"/>
        <v>25.013513513513512</v>
      </c>
      <c r="G35" s="326">
        <f t="shared" si="1"/>
        <v>-83.235</v>
      </c>
    </row>
    <row r="36" spans="1:7" s="54" customFormat="1" ht="34.5" customHeight="1">
      <c r="A36" s="58" t="s">
        <v>173</v>
      </c>
      <c r="B36" s="59" t="s">
        <v>45</v>
      </c>
      <c r="C36" s="59"/>
      <c r="D36" s="60">
        <f>D37</f>
        <v>350</v>
      </c>
      <c r="E36" s="60">
        <f>E37</f>
        <v>103.5</v>
      </c>
      <c r="F36" s="325">
        <f t="shared" si="0"/>
        <v>29.57142857142857</v>
      </c>
      <c r="G36" s="326">
        <f t="shared" si="1"/>
        <v>-246.5</v>
      </c>
    </row>
    <row r="37" spans="1:7" s="54" customFormat="1" ht="12.75">
      <c r="A37" s="50" t="s">
        <v>25</v>
      </c>
      <c r="B37" s="51" t="s">
        <v>45</v>
      </c>
      <c r="C37" s="51" t="s">
        <v>27</v>
      </c>
      <c r="D37" s="57">
        <f>SUM('не брать'!F58)</f>
        <v>350</v>
      </c>
      <c r="E37" s="57">
        <f>SUM('не брать'!G58)</f>
        <v>103.5</v>
      </c>
      <c r="F37" s="325">
        <f t="shared" si="0"/>
        <v>29.57142857142857</v>
      </c>
      <c r="G37" s="326">
        <f t="shared" si="1"/>
        <v>-246.5</v>
      </c>
    </row>
    <row r="38" spans="1:7" s="54" customFormat="1" ht="89.25" hidden="1">
      <c r="A38" s="12" t="s">
        <v>228</v>
      </c>
      <c r="B38" s="5" t="s">
        <v>131</v>
      </c>
      <c r="C38" s="15"/>
      <c r="D38" s="75">
        <f>SUM(D39)</f>
        <v>0</v>
      </c>
      <c r="E38" s="75">
        <f>SUM(E39)</f>
        <v>0</v>
      </c>
      <c r="F38" s="325" t="e">
        <f t="shared" si="0"/>
        <v>#DIV/0!</v>
      </c>
      <c r="G38" s="326">
        <f t="shared" si="1"/>
        <v>0</v>
      </c>
    </row>
    <row r="39" spans="1:7" s="54" customFormat="1" ht="38.25" hidden="1">
      <c r="A39" s="6" t="s">
        <v>16</v>
      </c>
      <c r="B39" s="7" t="s">
        <v>132</v>
      </c>
      <c r="C39" s="7" t="s">
        <v>17</v>
      </c>
      <c r="D39" s="57">
        <f>SUM('не брать'!F60)</f>
        <v>0</v>
      </c>
      <c r="E39" s="57">
        <f>SUM('не брать'!G60)</f>
        <v>0</v>
      </c>
      <c r="F39" s="325" t="e">
        <f t="shared" si="0"/>
        <v>#DIV/0!</v>
      </c>
      <c r="G39" s="326">
        <f t="shared" si="1"/>
        <v>0</v>
      </c>
    </row>
    <row r="40" spans="1:7" s="53" customFormat="1" ht="25.5">
      <c r="A40" s="61" t="s">
        <v>190</v>
      </c>
      <c r="B40" s="62" t="s">
        <v>36</v>
      </c>
      <c r="C40" s="47"/>
      <c r="D40" s="56">
        <f>D41</f>
        <v>197</v>
      </c>
      <c r="E40" s="56">
        <f>E41</f>
        <v>49.5</v>
      </c>
      <c r="F40" s="325">
        <f t="shared" si="0"/>
        <v>25.12690355329949</v>
      </c>
      <c r="G40" s="326">
        <f t="shared" si="1"/>
        <v>-147.5</v>
      </c>
    </row>
    <row r="41" spans="1:7" s="54" customFormat="1" ht="12.75">
      <c r="A41" s="50" t="s">
        <v>37</v>
      </c>
      <c r="B41" s="63" t="s">
        <v>36</v>
      </c>
      <c r="C41" s="51" t="s">
        <v>38</v>
      </c>
      <c r="D41" s="57">
        <f>SUM('не брать'!F44)</f>
        <v>197</v>
      </c>
      <c r="E41" s="57">
        <f>SUM('не брать'!G44)</f>
        <v>49.5</v>
      </c>
      <c r="F41" s="325">
        <f t="shared" si="0"/>
        <v>25.12690355329949</v>
      </c>
      <c r="G41" s="326">
        <f t="shared" si="1"/>
        <v>-147.5</v>
      </c>
    </row>
    <row r="42" spans="1:7" s="53" customFormat="1" ht="27.75" customHeight="1">
      <c r="A42" s="42" t="s">
        <v>112</v>
      </c>
      <c r="B42" s="64" t="s">
        <v>113</v>
      </c>
      <c r="C42" s="65"/>
      <c r="D42" s="66">
        <f>D43</f>
        <v>249.81300000000002</v>
      </c>
      <c r="E42" s="66">
        <f>E43</f>
        <v>6.05742</v>
      </c>
      <c r="F42" s="325">
        <f t="shared" si="0"/>
        <v>2.4247817367390807</v>
      </c>
      <c r="G42" s="326">
        <f t="shared" si="1"/>
        <v>-243.75558</v>
      </c>
    </row>
    <row r="43" spans="1:7" s="49" customFormat="1" ht="25.5">
      <c r="A43" s="67" t="s">
        <v>174</v>
      </c>
      <c r="B43" s="47" t="s">
        <v>48</v>
      </c>
      <c r="C43" s="47"/>
      <c r="D43" s="56">
        <f>D44+D45</f>
        <v>249.81300000000002</v>
      </c>
      <c r="E43" s="56">
        <f>E44+E45</f>
        <v>6.05742</v>
      </c>
      <c r="F43" s="325">
        <f t="shared" si="0"/>
        <v>2.4247817367390807</v>
      </c>
      <c r="G43" s="326">
        <f t="shared" si="1"/>
        <v>-243.75558</v>
      </c>
    </row>
    <row r="44" spans="1:7" s="54" customFormat="1" ht="38.25">
      <c r="A44" s="50" t="s">
        <v>16</v>
      </c>
      <c r="B44" s="51" t="s">
        <v>48</v>
      </c>
      <c r="C44" s="51" t="s">
        <v>17</v>
      </c>
      <c r="D44" s="57">
        <f>SUM('не брать'!F72)</f>
        <v>199.913</v>
      </c>
      <c r="E44" s="57">
        <f>SUM('не брать'!G72)</f>
        <v>0</v>
      </c>
      <c r="F44" s="325">
        <f t="shared" si="0"/>
        <v>0</v>
      </c>
      <c r="G44" s="326">
        <f t="shared" si="1"/>
        <v>-199.913</v>
      </c>
    </row>
    <row r="45" spans="1:7" s="68" customFormat="1" ht="18.75" customHeight="1">
      <c r="A45" s="50" t="s">
        <v>25</v>
      </c>
      <c r="B45" s="51" t="s">
        <v>114</v>
      </c>
      <c r="C45" s="51" t="s">
        <v>27</v>
      </c>
      <c r="D45" s="57">
        <f>SUM('не брать'!F73)</f>
        <v>49.9</v>
      </c>
      <c r="E45" s="57">
        <f>SUM('не брать'!G73)</f>
        <v>6.05742</v>
      </c>
      <c r="F45" s="325">
        <f t="shared" si="0"/>
        <v>12.139118236472946</v>
      </c>
      <c r="G45" s="326">
        <f t="shared" si="1"/>
        <v>-43.84258</v>
      </c>
    </row>
    <row r="46" spans="1:7" s="68" customFormat="1" ht="30.75" customHeight="1">
      <c r="A46" s="38" t="s">
        <v>115</v>
      </c>
      <c r="B46" s="69" t="s">
        <v>116</v>
      </c>
      <c r="C46" s="70"/>
      <c r="D46" s="71">
        <f>D47+D50+D53+D60+D77+D80+D87+D90</f>
        <v>29248.175</v>
      </c>
      <c r="E46" s="71">
        <f>E47+E50+E53+E60+E77+E80+E87+E90</f>
        <v>3340.42346</v>
      </c>
      <c r="F46" s="325">
        <f t="shared" si="0"/>
        <v>11.420963735344172</v>
      </c>
      <c r="G46" s="326">
        <f t="shared" si="1"/>
        <v>-25907.751539999997</v>
      </c>
    </row>
    <row r="47" spans="1:7" s="68" customFormat="1" ht="30.75" customHeight="1">
      <c r="A47" s="42" t="s">
        <v>117</v>
      </c>
      <c r="B47" s="64" t="s">
        <v>118</v>
      </c>
      <c r="C47" s="64"/>
      <c r="D47" s="66">
        <f>D48</f>
        <v>5098</v>
      </c>
      <c r="E47" s="66">
        <f>E48</f>
        <v>1667.46046</v>
      </c>
      <c r="F47" s="325">
        <f t="shared" si="0"/>
        <v>32.70812985484503</v>
      </c>
      <c r="G47" s="326">
        <f t="shared" si="1"/>
        <v>-3430.5395399999998</v>
      </c>
    </row>
    <row r="48" spans="1:7" s="73" customFormat="1" ht="12.75">
      <c r="A48" s="72" t="s">
        <v>180</v>
      </c>
      <c r="B48" s="47" t="s">
        <v>80</v>
      </c>
      <c r="C48" s="47"/>
      <c r="D48" s="56">
        <f>D49</f>
        <v>5098</v>
      </c>
      <c r="E48" s="56">
        <f>E49</f>
        <v>1667.46046</v>
      </c>
      <c r="F48" s="325">
        <f t="shared" si="0"/>
        <v>32.70812985484503</v>
      </c>
      <c r="G48" s="326">
        <f t="shared" si="1"/>
        <v>-3430.5395399999998</v>
      </c>
    </row>
    <row r="49" spans="1:7" s="53" customFormat="1" ht="26.25" customHeight="1">
      <c r="A49" s="50" t="s">
        <v>25</v>
      </c>
      <c r="B49" s="51" t="s">
        <v>80</v>
      </c>
      <c r="C49" s="51" t="s">
        <v>27</v>
      </c>
      <c r="D49" s="57">
        <f>SUM('не брать'!F146)</f>
        <v>5098</v>
      </c>
      <c r="E49" s="57">
        <f>SUM('не брать'!G146)</f>
        <v>1667.46046</v>
      </c>
      <c r="F49" s="325">
        <f t="shared" si="0"/>
        <v>32.70812985484503</v>
      </c>
      <c r="G49" s="326">
        <f t="shared" si="1"/>
        <v>-3430.5395399999998</v>
      </c>
    </row>
    <row r="50" spans="1:7" s="53" customFormat="1" ht="26.25" customHeight="1">
      <c r="A50" s="42" t="s">
        <v>119</v>
      </c>
      <c r="B50" s="64" t="s">
        <v>120</v>
      </c>
      <c r="C50" s="64"/>
      <c r="D50" s="66">
        <f>D51</f>
        <v>1600</v>
      </c>
      <c r="E50" s="66">
        <f>E51</f>
        <v>0</v>
      </c>
      <c r="F50" s="325">
        <f t="shared" si="0"/>
        <v>0</v>
      </c>
      <c r="G50" s="326">
        <f t="shared" si="1"/>
        <v>-1600</v>
      </c>
    </row>
    <row r="51" spans="1:7" s="53" customFormat="1" ht="12.75">
      <c r="A51" s="72" t="s">
        <v>191</v>
      </c>
      <c r="B51" s="47" t="s">
        <v>81</v>
      </c>
      <c r="C51" s="47"/>
      <c r="D51" s="56">
        <f>D52</f>
        <v>1600</v>
      </c>
      <c r="E51" s="56">
        <f>E52</f>
        <v>0</v>
      </c>
      <c r="F51" s="325">
        <f t="shared" si="0"/>
        <v>0</v>
      </c>
      <c r="G51" s="326">
        <f t="shared" si="1"/>
        <v>-1600</v>
      </c>
    </row>
    <row r="52" spans="1:7" s="54" customFormat="1" ht="12.75">
      <c r="A52" s="50" t="s">
        <v>25</v>
      </c>
      <c r="B52" s="51" t="s">
        <v>81</v>
      </c>
      <c r="C52" s="51" t="s">
        <v>27</v>
      </c>
      <c r="D52" s="57">
        <f>SUM('не брать'!F148)</f>
        <v>1600</v>
      </c>
      <c r="E52" s="57">
        <f>SUM('не брать'!G148)</f>
        <v>0</v>
      </c>
      <c r="F52" s="325">
        <f t="shared" si="0"/>
        <v>0</v>
      </c>
      <c r="G52" s="326">
        <f t="shared" si="1"/>
        <v>-1600</v>
      </c>
    </row>
    <row r="53" spans="1:7" s="54" customFormat="1" ht="25.5" customHeight="1">
      <c r="A53" s="42" t="s">
        <v>121</v>
      </c>
      <c r="B53" s="64" t="s">
        <v>122</v>
      </c>
      <c r="C53" s="65"/>
      <c r="D53" s="66">
        <f>D54+D56+D58</f>
        <v>1050</v>
      </c>
      <c r="E53" s="66">
        <f>E54+E56+E58</f>
        <v>0</v>
      </c>
      <c r="F53" s="325">
        <f t="shared" si="0"/>
        <v>0</v>
      </c>
      <c r="G53" s="326">
        <f t="shared" si="1"/>
        <v>-1050</v>
      </c>
    </row>
    <row r="54" spans="1:7" s="53" customFormat="1" ht="16.5" customHeight="1">
      <c r="A54" s="131" t="s">
        <v>192</v>
      </c>
      <c r="B54" s="126" t="s">
        <v>82</v>
      </c>
      <c r="C54" s="126"/>
      <c r="D54" s="132">
        <f>D55</f>
        <v>350</v>
      </c>
      <c r="E54" s="132">
        <f>E55</f>
        <v>0</v>
      </c>
      <c r="F54" s="325">
        <f t="shared" si="0"/>
        <v>0</v>
      </c>
      <c r="G54" s="326">
        <f t="shared" si="1"/>
        <v>-350</v>
      </c>
    </row>
    <row r="55" spans="1:7" s="54" customFormat="1" ht="26.25" customHeight="1">
      <c r="A55" s="81" t="s">
        <v>25</v>
      </c>
      <c r="B55" s="88" t="s">
        <v>82</v>
      </c>
      <c r="C55" s="88" t="s">
        <v>27</v>
      </c>
      <c r="D55" s="89">
        <f>SUM('не брать'!F150)</f>
        <v>350</v>
      </c>
      <c r="E55" s="89">
        <f>SUM('не брать'!G150)</f>
        <v>0</v>
      </c>
      <c r="F55" s="325">
        <f t="shared" si="0"/>
        <v>0</v>
      </c>
      <c r="G55" s="326">
        <f t="shared" si="1"/>
        <v>-350</v>
      </c>
    </row>
    <row r="56" spans="1:7" s="54" customFormat="1" ht="53.25" customHeight="1">
      <c r="A56" s="136" t="s">
        <v>165</v>
      </c>
      <c r="B56" s="98" t="s">
        <v>166</v>
      </c>
      <c r="C56" s="98"/>
      <c r="D56" s="91">
        <f>SUM(D57)</f>
        <v>350</v>
      </c>
      <c r="E56" s="91">
        <f>SUM(E57)</f>
        <v>0</v>
      </c>
      <c r="F56" s="325">
        <f t="shared" si="0"/>
        <v>0</v>
      </c>
      <c r="G56" s="326">
        <f t="shared" si="1"/>
        <v>-350</v>
      </c>
    </row>
    <row r="57" spans="1:7" s="54" customFormat="1" ht="26.25" customHeight="1">
      <c r="A57" s="137" t="s">
        <v>25</v>
      </c>
      <c r="B57" s="88" t="s">
        <v>166</v>
      </c>
      <c r="C57" s="88" t="s">
        <v>27</v>
      </c>
      <c r="D57" s="89">
        <f>SUM('не брать'!F152)</f>
        <v>350</v>
      </c>
      <c r="E57" s="89">
        <f>SUM('не брать'!G152)</f>
        <v>0</v>
      </c>
      <c r="F57" s="325">
        <f t="shared" si="0"/>
        <v>0</v>
      </c>
      <c r="G57" s="326">
        <f t="shared" si="1"/>
        <v>-350</v>
      </c>
    </row>
    <row r="58" spans="1:7" s="54" customFormat="1" ht="71.25" customHeight="1">
      <c r="A58" s="21" t="s">
        <v>219</v>
      </c>
      <c r="B58" s="5" t="s">
        <v>220</v>
      </c>
      <c r="C58" s="5"/>
      <c r="D58" s="91">
        <f>SUM(D59)</f>
        <v>350</v>
      </c>
      <c r="E58" s="91">
        <f>SUM(E59)</f>
        <v>0</v>
      </c>
      <c r="F58" s="325">
        <f t="shared" si="0"/>
        <v>0</v>
      </c>
      <c r="G58" s="326">
        <f t="shared" si="1"/>
        <v>-350</v>
      </c>
    </row>
    <row r="59" spans="1:7" s="54" customFormat="1" ht="26.25" customHeight="1">
      <c r="A59" s="22" t="s">
        <v>25</v>
      </c>
      <c r="B59" s="7" t="s">
        <v>220</v>
      </c>
      <c r="C59" s="7" t="s">
        <v>27</v>
      </c>
      <c r="D59" s="89">
        <f>SUM('не брать'!F154)</f>
        <v>350</v>
      </c>
      <c r="E59" s="89">
        <f>SUM('не брать'!G154)</f>
        <v>0</v>
      </c>
      <c r="F59" s="325">
        <f t="shared" si="0"/>
        <v>0</v>
      </c>
      <c r="G59" s="326">
        <f t="shared" si="1"/>
        <v>-350</v>
      </c>
    </row>
    <row r="60" spans="1:7" s="54" customFormat="1" ht="26.25" customHeight="1">
      <c r="A60" s="112" t="s">
        <v>123</v>
      </c>
      <c r="B60" s="113" t="s">
        <v>124</v>
      </c>
      <c r="C60" s="114"/>
      <c r="D60" s="138">
        <f>D61+D63+D65+D95+D97+D67+D69+D73+D71+D75</f>
        <v>5720.2880000000005</v>
      </c>
      <c r="E60" s="138">
        <f>E61+E63+E65+E95+E97+E67+E69+E73+E71+E75</f>
        <v>206.319</v>
      </c>
      <c r="F60" s="325">
        <f t="shared" si="0"/>
        <v>3.6067939236625843</v>
      </c>
      <c r="G60" s="326">
        <f t="shared" si="1"/>
        <v>-5513.969</v>
      </c>
    </row>
    <row r="61" spans="1:7" s="49" customFormat="1" ht="25.5">
      <c r="A61" s="133" t="s">
        <v>193</v>
      </c>
      <c r="B61" s="134" t="s">
        <v>83</v>
      </c>
      <c r="C61" s="134"/>
      <c r="D61" s="135">
        <f>D62</f>
        <v>3607</v>
      </c>
      <c r="E61" s="135">
        <f>E62</f>
        <v>206.319</v>
      </c>
      <c r="F61" s="325">
        <f t="shared" si="0"/>
        <v>5.719961186581647</v>
      </c>
      <c r="G61" s="326">
        <f t="shared" si="1"/>
        <v>-3400.681</v>
      </c>
    </row>
    <row r="62" spans="1:7" s="54" customFormat="1" ht="12.75">
      <c r="A62" s="81" t="s">
        <v>25</v>
      </c>
      <c r="B62" s="88" t="s">
        <v>83</v>
      </c>
      <c r="C62" s="88" t="s">
        <v>27</v>
      </c>
      <c r="D62" s="125">
        <f>SUM('не брать'!F156)</f>
        <v>3607</v>
      </c>
      <c r="E62" s="125">
        <f>SUM('не брать'!G156)</f>
        <v>206.319</v>
      </c>
      <c r="F62" s="325">
        <f t="shared" si="0"/>
        <v>5.719961186581647</v>
      </c>
      <c r="G62" s="326">
        <f t="shared" si="1"/>
        <v>-3400.681</v>
      </c>
    </row>
    <row r="63" spans="1:7" s="54" customFormat="1" ht="25.5">
      <c r="A63" s="93" t="s">
        <v>247</v>
      </c>
      <c r="B63" s="94" t="s">
        <v>246</v>
      </c>
      <c r="C63" s="94"/>
      <c r="D63" s="100">
        <f>SUM(D64)</f>
        <v>81</v>
      </c>
      <c r="E63" s="100">
        <f>SUM(E64)</f>
        <v>0</v>
      </c>
      <c r="F63" s="325">
        <f t="shared" si="0"/>
        <v>0</v>
      </c>
      <c r="G63" s="326">
        <f t="shared" si="1"/>
        <v>-81</v>
      </c>
    </row>
    <row r="64" spans="1:7" s="54" customFormat="1" ht="12.75">
      <c r="A64" s="81" t="s">
        <v>25</v>
      </c>
      <c r="B64" s="95" t="s">
        <v>246</v>
      </c>
      <c r="C64" s="95" t="s">
        <v>27</v>
      </c>
      <c r="D64" s="96">
        <f>SUM('не брать'!F81)</f>
        <v>81</v>
      </c>
      <c r="E64" s="96">
        <f>SUM('не брать'!G81)</f>
        <v>0</v>
      </c>
      <c r="F64" s="325">
        <f t="shared" si="0"/>
        <v>0</v>
      </c>
      <c r="G64" s="326">
        <f t="shared" si="1"/>
        <v>-81</v>
      </c>
    </row>
    <row r="65" spans="1:7" s="54" customFormat="1" ht="25.5">
      <c r="A65" s="93" t="s">
        <v>221</v>
      </c>
      <c r="B65" s="94" t="s">
        <v>248</v>
      </c>
      <c r="C65" s="94"/>
      <c r="D65" s="139">
        <f>SUM(D66)</f>
        <v>32.5</v>
      </c>
      <c r="E65" s="139">
        <f>SUM(E66)</f>
        <v>0</v>
      </c>
      <c r="F65" s="325">
        <f t="shared" si="0"/>
        <v>0</v>
      </c>
      <c r="G65" s="326">
        <f t="shared" si="1"/>
        <v>-32.5</v>
      </c>
    </row>
    <row r="66" spans="1:7" s="54" customFormat="1" ht="12.75">
      <c r="A66" s="81" t="s">
        <v>25</v>
      </c>
      <c r="B66" s="95" t="s">
        <v>248</v>
      </c>
      <c r="C66" s="95" t="s">
        <v>27</v>
      </c>
      <c r="D66" s="96">
        <f>SUM('не брать'!F83)</f>
        <v>32.5</v>
      </c>
      <c r="E66" s="96">
        <f>SUM('не брать'!G83)</f>
        <v>0</v>
      </c>
      <c r="F66" s="325">
        <f t="shared" si="0"/>
        <v>0</v>
      </c>
      <c r="G66" s="326">
        <f t="shared" si="1"/>
        <v>-32.5</v>
      </c>
    </row>
    <row r="67" spans="1:7" s="54" customFormat="1" ht="25.5" hidden="1">
      <c r="A67" s="97" t="s">
        <v>160</v>
      </c>
      <c r="B67" s="87" t="s">
        <v>161</v>
      </c>
      <c r="C67" s="88"/>
      <c r="D67" s="130">
        <f>SUM(D68)</f>
        <v>0</v>
      </c>
      <c r="E67" s="130">
        <f>SUM(E68)</f>
        <v>0</v>
      </c>
      <c r="F67" s="325" t="e">
        <f t="shared" si="0"/>
        <v>#DIV/0!</v>
      </c>
      <c r="G67" s="326">
        <f t="shared" si="1"/>
        <v>0</v>
      </c>
    </row>
    <row r="68" spans="1:7" s="54" customFormat="1" ht="12.75" hidden="1">
      <c r="A68" s="81" t="s">
        <v>25</v>
      </c>
      <c r="B68" s="88" t="s">
        <v>161</v>
      </c>
      <c r="C68" s="88" t="s">
        <v>27</v>
      </c>
      <c r="D68" s="125">
        <f>SUM('не брать'!F104)</f>
        <v>0</v>
      </c>
      <c r="E68" s="125">
        <f>SUM('не брать'!G104)</f>
        <v>0</v>
      </c>
      <c r="F68" s="325" t="e">
        <f t="shared" si="0"/>
        <v>#DIV/0!</v>
      </c>
      <c r="G68" s="326">
        <f t="shared" si="1"/>
        <v>0</v>
      </c>
    </row>
    <row r="69" spans="1:7" s="54" customFormat="1" ht="38.25" hidden="1">
      <c r="A69" s="97" t="s">
        <v>162</v>
      </c>
      <c r="B69" s="87" t="s">
        <v>163</v>
      </c>
      <c r="C69" s="88"/>
      <c r="D69" s="130">
        <f>SUM(D70)</f>
        <v>0</v>
      </c>
      <c r="E69" s="130">
        <f>SUM(E70)</f>
        <v>0</v>
      </c>
      <c r="F69" s="325" t="e">
        <f t="shared" si="0"/>
        <v>#DIV/0!</v>
      </c>
      <c r="G69" s="326">
        <f t="shared" si="1"/>
        <v>0</v>
      </c>
    </row>
    <row r="70" spans="1:7" s="54" customFormat="1" ht="12.75" hidden="1">
      <c r="A70" s="81" t="s">
        <v>25</v>
      </c>
      <c r="B70" s="88" t="s">
        <v>163</v>
      </c>
      <c r="C70" s="88" t="s">
        <v>27</v>
      </c>
      <c r="D70" s="125">
        <f>SUM('не брать'!F106)</f>
        <v>0</v>
      </c>
      <c r="E70" s="125">
        <f>SUM('не брать'!G106)</f>
        <v>0</v>
      </c>
      <c r="F70" s="325" t="e">
        <f t="shared" si="0"/>
        <v>#DIV/0!</v>
      </c>
      <c r="G70" s="326">
        <f t="shared" si="1"/>
        <v>0</v>
      </c>
    </row>
    <row r="71" spans="1:7" s="54" customFormat="1" ht="38.25" hidden="1">
      <c r="A71" s="123" t="s">
        <v>223</v>
      </c>
      <c r="B71" s="76" t="s">
        <v>224</v>
      </c>
      <c r="C71" s="7"/>
      <c r="D71" s="125">
        <f>SUM(D72)</f>
        <v>0</v>
      </c>
      <c r="E71" s="125">
        <f>SUM(E72)</f>
        <v>0</v>
      </c>
      <c r="F71" s="325" t="e">
        <f t="shared" si="0"/>
        <v>#DIV/0!</v>
      </c>
      <c r="G71" s="326">
        <f t="shared" si="1"/>
        <v>0</v>
      </c>
    </row>
    <row r="72" spans="1:7" s="54" customFormat="1" ht="12.75" hidden="1">
      <c r="A72" s="124" t="s">
        <v>25</v>
      </c>
      <c r="B72" s="7" t="s">
        <v>224</v>
      </c>
      <c r="C72" s="7" t="s">
        <v>27</v>
      </c>
      <c r="D72" s="125">
        <f>SUM('не брать'!F108)</f>
        <v>0</v>
      </c>
      <c r="E72" s="125">
        <f>SUM('не брать'!G108)</f>
        <v>0</v>
      </c>
      <c r="F72" s="325" t="e">
        <f t="shared" si="0"/>
        <v>#DIV/0!</v>
      </c>
      <c r="G72" s="326">
        <f t="shared" si="1"/>
        <v>0</v>
      </c>
    </row>
    <row r="73" spans="1:7" s="54" customFormat="1" ht="38.25" hidden="1">
      <c r="A73" s="123" t="s">
        <v>206</v>
      </c>
      <c r="B73" s="87" t="s">
        <v>164</v>
      </c>
      <c r="C73" s="88"/>
      <c r="D73" s="130">
        <f>SUM(D74)</f>
        <v>0</v>
      </c>
      <c r="E73" s="130">
        <f>SUM(E74)</f>
        <v>0</v>
      </c>
      <c r="F73" s="325" t="e">
        <f t="shared" si="0"/>
        <v>#DIV/0!</v>
      </c>
      <c r="G73" s="326">
        <f t="shared" si="1"/>
        <v>0</v>
      </c>
    </row>
    <row r="74" spans="1:7" s="54" customFormat="1" ht="12.75" hidden="1">
      <c r="A74" s="81" t="s">
        <v>25</v>
      </c>
      <c r="B74" s="88" t="s">
        <v>164</v>
      </c>
      <c r="C74" s="88" t="s">
        <v>27</v>
      </c>
      <c r="D74" s="125">
        <f>SUM('не брать'!F110)</f>
        <v>0</v>
      </c>
      <c r="E74" s="125">
        <f>SUM('не брать'!G110)</f>
        <v>0</v>
      </c>
      <c r="F74" s="325" t="e">
        <f t="shared" si="0"/>
        <v>#DIV/0!</v>
      </c>
      <c r="G74" s="326">
        <f t="shared" si="1"/>
        <v>0</v>
      </c>
    </row>
    <row r="75" spans="1:7" s="54" customFormat="1" ht="51" hidden="1">
      <c r="A75" s="123" t="s">
        <v>226</v>
      </c>
      <c r="B75" s="76" t="s">
        <v>225</v>
      </c>
      <c r="C75" s="7"/>
      <c r="D75" s="130">
        <f>SUM(D76)</f>
        <v>0</v>
      </c>
      <c r="E75" s="130">
        <f>SUM(E76)</f>
        <v>0</v>
      </c>
      <c r="F75" s="325" t="e">
        <f t="shared" si="0"/>
        <v>#DIV/0!</v>
      </c>
      <c r="G75" s="326">
        <f t="shared" si="1"/>
        <v>0</v>
      </c>
    </row>
    <row r="76" spans="1:7" s="54" customFormat="1" ht="12.75" hidden="1">
      <c r="A76" s="124" t="s">
        <v>25</v>
      </c>
      <c r="B76" s="7" t="s">
        <v>225</v>
      </c>
      <c r="C76" s="7" t="s">
        <v>27</v>
      </c>
      <c r="D76" s="125">
        <f>SUM('не брать'!F112)</f>
        <v>0</v>
      </c>
      <c r="E76" s="125">
        <f>SUM('не брать'!G112)</f>
        <v>0</v>
      </c>
      <c r="F76" s="325" t="e">
        <f t="shared" si="0"/>
        <v>#DIV/0!</v>
      </c>
      <c r="G76" s="326">
        <f t="shared" si="1"/>
        <v>0</v>
      </c>
    </row>
    <row r="77" spans="1:7" s="54" customFormat="1" ht="12.75">
      <c r="A77" s="127" t="s">
        <v>141</v>
      </c>
      <c r="B77" s="128" t="s">
        <v>142</v>
      </c>
      <c r="C77" s="129"/>
      <c r="D77" s="101">
        <f>D78</f>
        <v>300</v>
      </c>
      <c r="E77" s="101">
        <f>E78</f>
        <v>0</v>
      </c>
      <c r="F77" s="325">
        <f t="shared" si="0"/>
        <v>0</v>
      </c>
      <c r="G77" s="326">
        <f t="shared" si="1"/>
        <v>-300</v>
      </c>
    </row>
    <row r="78" spans="1:7" s="54" customFormat="1" ht="25.5">
      <c r="A78" s="8" t="s">
        <v>194</v>
      </c>
      <c r="B78" s="5" t="s">
        <v>143</v>
      </c>
      <c r="C78" s="51"/>
      <c r="D78" s="102">
        <f>SUM(D79)</f>
        <v>300</v>
      </c>
      <c r="E78" s="102">
        <f>SUM(E79)</f>
        <v>0</v>
      </c>
      <c r="F78" s="325">
        <f t="shared" si="0"/>
        <v>0</v>
      </c>
      <c r="G78" s="326">
        <f t="shared" si="1"/>
        <v>-300</v>
      </c>
    </row>
    <row r="79" spans="1:7" s="54" customFormat="1" ht="12.75">
      <c r="A79" s="6" t="s">
        <v>25</v>
      </c>
      <c r="B79" s="7" t="s">
        <v>143</v>
      </c>
      <c r="C79" s="51" t="s">
        <v>27</v>
      </c>
      <c r="D79" s="102">
        <f>SUM('не брать'!F77)</f>
        <v>300</v>
      </c>
      <c r="E79" s="102">
        <f>SUM('не брать'!G77)</f>
        <v>0</v>
      </c>
      <c r="F79" s="325">
        <f t="shared" si="0"/>
        <v>0</v>
      </c>
      <c r="G79" s="326">
        <f t="shared" si="1"/>
        <v>-300</v>
      </c>
    </row>
    <row r="80" spans="1:7" s="54" customFormat="1" ht="38.25">
      <c r="A80" s="103" t="s">
        <v>144</v>
      </c>
      <c r="B80" s="104" t="s">
        <v>145</v>
      </c>
      <c r="C80" s="105"/>
      <c r="D80" s="106">
        <f>D81+D83+D85</f>
        <v>14479.886999999999</v>
      </c>
      <c r="E80" s="106">
        <f>E81+E83+E85</f>
        <v>1109.644</v>
      </c>
      <c r="F80" s="325">
        <f t="shared" si="0"/>
        <v>7.663347096562287</v>
      </c>
      <c r="G80" s="326">
        <f t="shared" si="1"/>
        <v>-13370.242999999999</v>
      </c>
    </row>
    <row r="81" spans="1:7" s="54" customFormat="1" ht="38.25">
      <c r="A81" s="93" t="s">
        <v>195</v>
      </c>
      <c r="B81" s="94" t="s">
        <v>138</v>
      </c>
      <c r="C81" s="94"/>
      <c r="D81" s="107">
        <f>SUM(D82)</f>
        <v>4328</v>
      </c>
      <c r="E81" s="107">
        <f>SUM(E82)</f>
        <v>708.653</v>
      </c>
      <c r="F81" s="325">
        <f t="shared" si="0"/>
        <v>16.373682994454715</v>
      </c>
      <c r="G81" s="326">
        <f t="shared" si="1"/>
        <v>-3619.3469999999998</v>
      </c>
    </row>
    <row r="82" spans="1:7" s="54" customFormat="1" ht="12.75">
      <c r="A82" s="81" t="s">
        <v>25</v>
      </c>
      <c r="B82" s="95" t="s">
        <v>138</v>
      </c>
      <c r="C82" s="95" t="s">
        <v>27</v>
      </c>
      <c r="D82" s="107">
        <f>SUM('не брать'!F86)</f>
        <v>4328</v>
      </c>
      <c r="E82" s="107">
        <f>SUM('не брать'!G86)</f>
        <v>708.653</v>
      </c>
      <c r="F82" s="325">
        <f t="shared" si="0"/>
        <v>16.373682994454715</v>
      </c>
      <c r="G82" s="326">
        <f t="shared" si="1"/>
        <v>-3619.3469999999998</v>
      </c>
    </row>
    <row r="83" spans="1:7" s="54" customFormat="1" ht="51">
      <c r="A83" s="97" t="s">
        <v>196</v>
      </c>
      <c r="B83" s="94" t="s">
        <v>139</v>
      </c>
      <c r="C83" s="108"/>
      <c r="D83" s="109">
        <f>SUM(D84)</f>
        <v>2405.4</v>
      </c>
      <c r="E83" s="109">
        <f>SUM(E84)</f>
        <v>400.991</v>
      </c>
      <c r="F83" s="325">
        <f t="shared" si="0"/>
        <v>16.670449821235554</v>
      </c>
      <c r="G83" s="326">
        <f t="shared" si="1"/>
        <v>-2004.409</v>
      </c>
    </row>
    <row r="84" spans="1:7" s="54" customFormat="1" ht="12.75">
      <c r="A84" s="81" t="s">
        <v>25</v>
      </c>
      <c r="B84" s="95" t="s">
        <v>139</v>
      </c>
      <c r="C84" s="95" t="s">
        <v>27</v>
      </c>
      <c r="D84" s="109">
        <f>SUM('не брать'!F88)</f>
        <v>2405.4</v>
      </c>
      <c r="E84" s="109">
        <f>SUM('не брать'!G88)</f>
        <v>400.991</v>
      </c>
      <c r="F84" s="325">
        <f t="shared" si="0"/>
        <v>16.670449821235554</v>
      </c>
      <c r="G84" s="326">
        <f t="shared" si="1"/>
        <v>-2004.409</v>
      </c>
    </row>
    <row r="85" spans="1:7" s="54" customFormat="1" ht="51">
      <c r="A85" s="80" t="s">
        <v>197</v>
      </c>
      <c r="B85" s="94" t="s">
        <v>140</v>
      </c>
      <c r="C85" s="108"/>
      <c r="D85" s="110">
        <f>SUM(D86)</f>
        <v>7746.487</v>
      </c>
      <c r="E85" s="110">
        <f>SUM(E86)</f>
        <v>0</v>
      </c>
      <c r="F85" s="325">
        <f t="shared" si="0"/>
        <v>0</v>
      </c>
      <c r="G85" s="326">
        <f t="shared" si="1"/>
        <v>-7746.487</v>
      </c>
    </row>
    <row r="86" spans="1:7" s="54" customFormat="1" ht="12.75">
      <c r="A86" s="81" t="s">
        <v>25</v>
      </c>
      <c r="B86" s="95" t="s">
        <v>140</v>
      </c>
      <c r="C86" s="95" t="s">
        <v>27</v>
      </c>
      <c r="D86" s="111">
        <f>SUM('не брать'!F90)</f>
        <v>7746.487</v>
      </c>
      <c r="E86" s="111">
        <f>SUM('не брать'!G90)</f>
        <v>0</v>
      </c>
      <c r="F86" s="325">
        <f t="shared" si="0"/>
        <v>0</v>
      </c>
      <c r="G86" s="326">
        <f t="shared" si="1"/>
        <v>-7746.487</v>
      </c>
    </row>
    <row r="87" spans="1:7" s="54" customFormat="1" ht="25.5" hidden="1">
      <c r="A87" s="112" t="s">
        <v>146</v>
      </c>
      <c r="B87" s="113" t="s">
        <v>147</v>
      </c>
      <c r="C87" s="114"/>
      <c r="D87" s="115">
        <f>D88</f>
        <v>0</v>
      </c>
      <c r="E87" s="115">
        <f>E88</f>
        <v>0</v>
      </c>
      <c r="F87" s="325" t="e">
        <f t="shared" si="0"/>
        <v>#DIV/0!</v>
      </c>
      <c r="G87" s="326">
        <f t="shared" si="1"/>
        <v>0</v>
      </c>
    </row>
    <row r="88" spans="1:7" s="54" customFormat="1" ht="25.5" hidden="1">
      <c r="A88" s="116" t="s">
        <v>243</v>
      </c>
      <c r="B88" s="117" t="s">
        <v>148</v>
      </c>
      <c r="C88" s="118"/>
      <c r="D88" s="119">
        <f>SUM(D89)</f>
        <v>0</v>
      </c>
      <c r="E88" s="119">
        <f>SUM(E89)</f>
        <v>0</v>
      </c>
      <c r="F88" s="325" t="e">
        <f t="shared" si="0"/>
        <v>#DIV/0!</v>
      </c>
      <c r="G88" s="326">
        <f t="shared" si="1"/>
        <v>0</v>
      </c>
    </row>
    <row r="89" spans="1:7" s="54" customFormat="1" ht="12.75" hidden="1">
      <c r="A89" s="81" t="s">
        <v>25</v>
      </c>
      <c r="B89" s="7" t="s">
        <v>148</v>
      </c>
      <c r="C89" s="7" t="s">
        <v>27</v>
      </c>
      <c r="D89" s="102">
        <f>SUM('не брать'!F118)</f>
        <v>0</v>
      </c>
      <c r="E89" s="102">
        <f>SUM('не брать'!G118)</f>
        <v>0</v>
      </c>
      <c r="F89" s="325" t="e">
        <f aca="true" t="shared" si="2" ref="F89:F152">SUM(E89/D89*100)</f>
        <v>#DIV/0!</v>
      </c>
      <c r="G89" s="326">
        <f aca="true" t="shared" si="3" ref="G89:G152">SUM(E89-D89)</f>
        <v>0</v>
      </c>
    </row>
    <row r="90" spans="1:7" s="54" customFormat="1" ht="25.5">
      <c r="A90" s="103" t="s">
        <v>149</v>
      </c>
      <c r="B90" s="104" t="s">
        <v>150</v>
      </c>
      <c r="C90" s="105"/>
      <c r="D90" s="106">
        <f>D91+D93</f>
        <v>1000</v>
      </c>
      <c r="E90" s="106">
        <f>E91+E93</f>
        <v>357</v>
      </c>
      <c r="F90" s="325">
        <f t="shared" si="2"/>
        <v>35.699999999999996</v>
      </c>
      <c r="G90" s="326">
        <f t="shared" si="3"/>
        <v>-643</v>
      </c>
    </row>
    <row r="91" spans="1:7" s="54" customFormat="1" ht="12.75">
      <c r="A91" s="97" t="s">
        <v>198</v>
      </c>
      <c r="B91" s="87" t="s">
        <v>151</v>
      </c>
      <c r="C91" s="98"/>
      <c r="D91" s="107">
        <f>SUM(D92)</f>
        <v>1000</v>
      </c>
      <c r="E91" s="107">
        <f>SUM(E92)</f>
        <v>357</v>
      </c>
      <c r="F91" s="325">
        <f t="shared" si="2"/>
        <v>35.699999999999996</v>
      </c>
      <c r="G91" s="326">
        <f t="shared" si="3"/>
        <v>-643</v>
      </c>
    </row>
    <row r="92" spans="1:7" s="54" customFormat="1" ht="12.75">
      <c r="A92" s="81" t="s">
        <v>25</v>
      </c>
      <c r="B92" s="88" t="s">
        <v>151</v>
      </c>
      <c r="C92" s="88" t="s">
        <v>27</v>
      </c>
      <c r="D92" s="107">
        <f>SUM('не брать'!F120)</f>
        <v>1000</v>
      </c>
      <c r="E92" s="107">
        <f>SUM('не брать'!G120)</f>
        <v>357</v>
      </c>
      <c r="F92" s="325">
        <f t="shared" si="2"/>
        <v>35.699999999999996</v>
      </c>
      <c r="G92" s="326">
        <f t="shared" si="3"/>
        <v>-643</v>
      </c>
    </row>
    <row r="93" spans="1:7" s="54" customFormat="1" ht="51" hidden="1">
      <c r="A93" s="97" t="s">
        <v>152</v>
      </c>
      <c r="B93" s="87" t="s">
        <v>153</v>
      </c>
      <c r="C93" s="98"/>
      <c r="D93" s="120">
        <f>D94</f>
        <v>0</v>
      </c>
      <c r="E93" s="120">
        <f>E94</f>
        <v>0</v>
      </c>
      <c r="F93" s="325" t="e">
        <f t="shared" si="2"/>
        <v>#DIV/0!</v>
      </c>
      <c r="G93" s="326">
        <f t="shared" si="3"/>
        <v>0</v>
      </c>
    </row>
    <row r="94" spans="1:7" s="54" customFormat="1" ht="12.75" hidden="1">
      <c r="A94" s="81" t="s">
        <v>25</v>
      </c>
      <c r="B94" s="90" t="s">
        <v>153</v>
      </c>
      <c r="C94" s="88" t="s">
        <v>27</v>
      </c>
      <c r="D94" s="121">
        <f>SUM('не брать'!F133)</f>
        <v>0</v>
      </c>
      <c r="E94" s="121">
        <f>SUM('не брать'!G133)</f>
        <v>0</v>
      </c>
      <c r="F94" s="325" t="e">
        <f t="shared" si="2"/>
        <v>#DIV/0!</v>
      </c>
      <c r="G94" s="326">
        <f t="shared" si="3"/>
        <v>0</v>
      </c>
    </row>
    <row r="95" spans="1:7" s="54" customFormat="1" ht="25.5">
      <c r="A95" s="80" t="s">
        <v>184</v>
      </c>
      <c r="B95" s="87" t="s">
        <v>130</v>
      </c>
      <c r="C95" s="88"/>
      <c r="D95" s="91">
        <f>SUM(D96)</f>
        <v>1999.788</v>
      </c>
      <c r="E95" s="91">
        <f>SUM(E96)</f>
        <v>0</v>
      </c>
      <c r="F95" s="325">
        <f t="shared" si="2"/>
        <v>0</v>
      </c>
      <c r="G95" s="326">
        <f t="shared" si="3"/>
        <v>-1999.788</v>
      </c>
    </row>
    <row r="96" spans="1:7" s="54" customFormat="1" ht="12.75">
      <c r="A96" s="81" t="s">
        <v>25</v>
      </c>
      <c r="B96" s="90" t="s">
        <v>130</v>
      </c>
      <c r="C96" s="88" t="s">
        <v>27</v>
      </c>
      <c r="D96" s="89">
        <f>SUM('не брать'!F158)</f>
        <v>1999.788</v>
      </c>
      <c r="E96" s="89">
        <f>SUM('не брать'!G158)</f>
        <v>0</v>
      </c>
      <c r="F96" s="325">
        <f t="shared" si="2"/>
        <v>0</v>
      </c>
      <c r="G96" s="326">
        <f t="shared" si="3"/>
        <v>-1999.788</v>
      </c>
    </row>
    <row r="97" spans="1:7" s="54" customFormat="1" ht="25.5" hidden="1">
      <c r="A97" s="23" t="s">
        <v>239</v>
      </c>
      <c r="B97" s="185" t="s">
        <v>238</v>
      </c>
      <c r="C97" s="7"/>
      <c r="D97" s="91">
        <f>SUM(D98)</f>
        <v>0</v>
      </c>
      <c r="E97" s="91">
        <f>SUM(E98)</f>
        <v>0</v>
      </c>
      <c r="F97" s="325" t="e">
        <f t="shared" si="2"/>
        <v>#DIV/0!</v>
      </c>
      <c r="G97" s="326">
        <f t="shared" si="3"/>
        <v>0</v>
      </c>
    </row>
    <row r="98" spans="1:7" s="54" customFormat="1" ht="12.75" hidden="1">
      <c r="A98" s="6" t="s">
        <v>25</v>
      </c>
      <c r="B98" s="188" t="s">
        <v>238</v>
      </c>
      <c r="C98" s="7" t="s">
        <v>27</v>
      </c>
      <c r="D98" s="89">
        <f>SUM('не брать'!F160)</f>
        <v>0</v>
      </c>
      <c r="E98" s="89">
        <f>SUM('не брать'!G160)</f>
        <v>0</v>
      </c>
      <c r="F98" s="325" t="e">
        <f t="shared" si="2"/>
        <v>#DIV/0!</v>
      </c>
      <c r="G98" s="326">
        <f t="shared" si="3"/>
        <v>0</v>
      </c>
    </row>
    <row r="99" spans="1:7" s="74" customFormat="1" ht="15.75">
      <c r="A99" s="79" t="s">
        <v>125</v>
      </c>
      <c r="B99" s="84" t="s">
        <v>126</v>
      </c>
      <c r="C99" s="85"/>
      <c r="D99" s="86">
        <f>D100+D102+D109++D112+D114+D122+D116+D126+D128+D130+D132+D134+D136+D123+D154+D146+D120+D156+D142+D104+D106+D150+D138+D118+D140+D148+D152+D144</f>
        <v>18962.487</v>
      </c>
      <c r="E99" s="86">
        <f>E100+E102+E109++E112+E114+E122+E116+E126+E128+E130+E132+E134+E136+E123+E154+E146+E120+E156+E142+E104+E106+E150+E138+E118+E140+E148+E152+E144</f>
        <v>117.551</v>
      </c>
      <c r="F99" s="325">
        <f t="shared" si="2"/>
        <v>0.6199134111469661</v>
      </c>
      <c r="G99" s="326">
        <f t="shared" si="3"/>
        <v>-18844.936</v>
      </c>
    </row>
    <row r="100" spans="1:7" s="53" customFormat="1" ht="33" customHeight="1">
      <c r="A100" s="46" t="s">
        <v>199</v>
      </c>
      <c r="B100" s="47" t="s">
        <v>20</v>
      </c>
      <c r="C100" s="47"/>
      <c r="D100" s="48">
        <f>D101</f>
        <v>1.8</v>
      </c>
      <c r="E100" s="48">
        <f>E101</f>
        <v>0.45</v>
      </c>
      <c r="F100" s="325">
        <f t="shared" si="2"/>
        <v>25</v>
      </c>
      <c r="G100" s="326">
        <f t="shared" si="3"/>
        <v>-1.35</v>
      </c>
    </row>
    <row r="101" spans="1:7" s="53" customFormat="1" ht="13.5" customHeight="1">
      <c r="A101" s="50" t="s">
        <v>16</v>
      </c>
      <c r="B101" s="51" t="s">
        <v>20</v>
      </c>
      <c r="C101" s="51" t="s">
        <v>17</v>
      </c>
      <c r="D101" s="52">
        <f>SUM('не брать'!F29)</f>
        <v>1.8</v>
      </c>
      <c r="E101" s="52">
        <f>SUM('не брать'!G29)</f>
        <v>0.45</v>
      </c>
      <c r="F101" s="325">
        <f t="shared" si="2"/>
        <v>25</v>
      </c>
      <c r="G101" s="326">
        <f t="shared" si="3"/>
        <v>-1.35</v>
      </c>
    </row>
    <row r="102" spans="1:7" s="53" customFormat="1" ht="38.25">
      <c r="A102" s="46" t="s">
        <v>200</v>
      </c>
      <c r="B102" s="47" t="s">
        <v>21</v>
      </c>
      <c r="C102" s="47"/>
      <c r="D102" s="48">
        <f>D103</f>
        <v>15.6</v>
      </c>
      <c r="E102" s="48">
        <f>E103</f>
        <v>3.55</v>
      </c>
      <c r="F102" s="325">
        <f t="shared" si="2"/>
        <v>22.756410256410255</v>
      </c>
      <c r="G102" s="326">
        <f t="shared" si="3"/>
        <v>-12.05</v>
      </c>
    </row>
    <row r="103" spans="1:7" s="54" customFormat="1" ht="38.25">
      <c r="A103" s="50" t="s">
        <v>16</v>
      </c>
      <c r="B103" s="51" t="s">
        <v>21</v>
      </c>
      <c r="C103" s="51" t="s">
        <v>17</v>
      </c>
      <c r="D103" s="52">
        <f>SUM('не брать'!F31)</f>
        <v>15.6</v>
      </c>
      <c r="E103" s="52">
        <f>SUM('не брать'!G31)</f>
        <v>3.55</v>
      </c>
      <c r="F103" s="325">
        <f t="shared" si="2"/>
        <v>22.756410256410255</v>
      </c>
      <c r="G103" s="326">
        <f t="shared" si="3"/>
        <v>-12.05</v>
      </c>
    </row>
    <row r="104" spans="1:7" s="54" customFormat="1" ht="76.5" hidden="1">
      <c r="A104" s="23" t="s">
        <v>209</v>
      </c>
      <c r="B104" s="5" t="s">
        <v>210</v>
      </c>
      <c r="C104" s="5"/>
      <c r="D104" s="92">
        <f>SUM(D105)</f>
        <v>0</v>
      </c>
      <c r="E104" s="92">
        <f>SUM(E105)</f>
        <v>0</v>
      </c>
      <c r="F104" s="325" t="e">
        <f t="shared" si="2"/>
        <v>#DIV/0!</v>
      </c>
      <c r="G104" s="326">
        <f t="shared" si="3"/>
        <v>0</v>
      </c>
    </row>
    <row r="105" spans="1:7" s="54" customFormat="1" ht="12.75" hidden="1">
      <c r="A105" s="9" t="s">
        <v>28</v>
      </c>
      <c r="B105" s="7" t="s">
        <v>210</v>
      </c>
      <c r="C105" s="7" t="s">
        <v>26</v>
      </c>
      <c r="D105" s="52">
        <f>SUM('не брать'!F126)</f>
        <v>0</v>
      </c>
      <c r="E105" s="52">
        <f>SUM('не брать'!G126)</f>
        <v>0</v>
      </c>
      <c r="F105" s="325" t="e">
        <f t="shared" si="2"/>
        <v>#DIV/0!</v>
      </c>
      <c r="G105" s="326">
        <f t="shared" si="3"/>
        <v>0</v>
      </c>
    </row>
    <row r="106" spans="1:7" s="54" customFormat="1" ht="51">
      <c r="A106" s="23" t="s">
        <v>211</v>
      </c>
      <c r="B106" s="5" t="s">
        <v>212</v>
      </c>
      <c r="C106" s="5"/>
      <c r="D106" s="92">
        <f>SUM(D108+D107)</f>
        <v>16387.087</v>
      </c>
      <c r="E106" s="92">
        <f>SUM(E108+E107)</f>
        <v>0</v>
      </c>
      <c r="F106" s="325">
        <f t="shared" si="2"/>
        <v>0</v>
      </c>
      <c r="G106" s="326">
        <f t="shared" si="3"/>
        <v>-16387.087</v>
      </c>
    </row>
    <row r="107" spans="1:7" s="54" customFormat="1" ht="12.75">
      <c r="A107" s="6" t="s">
        <v>235</v>
      </c>
      <c r="B107" s="7" t="s">
        <v>212</v>
      </c>
      <c r="C107" s="77" t="s">
        <v>234</v>
      </c>
      <c r="D107" s="201">
        <f>SUM('не брать'!F128)</f>
        <v>16387.087</v>
      </c>
      <c r="E107" s="201">
        <f>SUM('не брать'!G128)</f>
        <v>0</v>
      </c>
      <c r="F107" s="325">
        <f t="shared" si="2"/>
        <v>0</v>
      </c>
      <c r="G107" s="326">
        <f t="shared" si="3"/>
        <v>-16387.087</v>
      </c>
    </row>
    <row r="108" spans="1:7" s="54" customFormat="1" ht="12.75" hidden="1">
      <c r="A108" s="9" t="s">
        <v>28</v>
      </c>
      <c r="B108" s="7" t="s">
        <v>212</v>
      </c>
      <c r="C108" s="7" t="s">
        <v>26</v>
      </c>
      <c r="D108" s="52">
        <f>SUM('не брать'!F129)</f>
        <v>0</v>
      </c>
      <c r="E108" s="52">
        <f>SUM('не брать'!G129)</f>
        <v>0</v>
      </c>
      <c r="F108" s="325" t="e">
        <f t="shared" si="2"/>
        <v>#DIV/0!</v>
      </c>
      <c r="G108" s="326">
        <f t="shared" si="3"/>
        <v>0</v>
      </c>
    </row>
    <row r="109" spans="1:7" s="54" customFormat="1" ht="12.75">
      <c r="A109" s="46" t="s">
        <v>201</v>
      </c>
      <c r="B109" s="47" t="s">
        <v>31</v>
      </c>
      <c r="C109" s="47"/>
      <c r="D109" s="48">
        <f>SUM(D110:D111)</f>
        <v>353</v>
      </c>
      <c r="E109" s="48">
        <f>SUM(E110:E111)</f>
        <v>0</v>
      </c>
      <c r="F109" s="325">
        <f t="shared" si="2"/>
        <v>0</v>
      </c>
      <c r="G109" s="326">
        <f t="shared" si="3"/>
        <v>-353</v>
      </c>
    </row>
    <row r="110" spans="1:7" s="54" customFormat="1" ht="12.75" hidden="1">
      <c r="A110" s="50" t="s">
        <v>32</v>
      </c>
      <c r="B110" s="51" t="s">
        <v>31</v>
      </c>
      <c r="C110" s="51" t="s">
        <v>33</v>
      </c>
      <c r="D110" s="52">
        <f>SUM('не брать'!F41)</f>
        <v>0</v>
      </c>
      <c r="E110" s="52">
        <f>SUM('не брать'!G41)</f>
        <v>0</v>
      </c>
      <c r="F110" s="325" t="e">
        <f t="shared" si="2"/>
        <v>#DIV/0!</v>
      </c>
      <c r="G110" s="326">
        <f t="shared" si="3"/>
        <v>0</v>
      </c>
    </row>
    <row r="111" spans="1:7" s="54" customFormat="1" ht="12.75">
      <c r="A111" s="9" t="s">
        <v>28</v>
      </c>
      <c r="B111" s="51" t="s">
        <v>31</v>
      </c>
      <c r="C111" s="51" t="s">
        <v>26</v>
      </c>
      <c r="D111" s="52">
        <f>SUM('не брать'!F47)</f>
        <v>353</v>
      </c>
      <c r="E111" s="52">
        <f>SUM('не брать'!G47)</f>
        <v>0</v>
      </c>
      <c r="F111" s="325">
        <f t="shared" si="2"/>
        <v>0</v>
      </c>
      <c r="G111" s="326">
        <f t="shared" si="3"/>
        <v>-353</v>
      </c>
    </row>
    <row r="112" spans="1:7" s="54" customFormat="1" ht="51" hidden="1">
      <c r="A112" s="23" t="s">
        <v>133</v>
      </c>
      <c r="B112" s="15" t="s">
        <v>134</v>
      </c>
      <c r="C112" s="15"/>
      <c r="D112" s="92">
        <f>SUM(D113)</f>
        <v>0</v>
      </c>
      <c r="E112" s="92">
        <f>SUM(E113)</f>
        <v>0</v>
      </c>
      <c r="F112" s="325" t="e">
        <f t="shared" si="2"/>
        <v>#DIV/0!</v>
      </c>
      <c r="G112" s="326">
        <f t="shared" si="3"/>
        <v>0</v>
      </c>
    </row>
    <row r="113" spans="1:7" s="54" customFormat="1" ht="12.75" hidden="1">
      <c r="A113" s="50" t="s">
        <v>32</v>
      </c>
      <c r="B113" s="7" t="s">
        <v>134</v>
      </c>
      <c r="C113" s="7" t="s">
        <v>33</v>
      </c>
      <c r="D113" s="52">
        <f>SUM('не брать'!F62)</f>
        <v>0</v>
      </c>
      <c r="E113" s="52">
        <f>SUM('не брать'!G62)</f>
        <v>0</v>
      </c>
      <c r="F113" s="325" t="e">
        <f t="shared" si="2"/>
        <v>#DIV/0!</v>
      </c>
      <c r="G113" s="326">
        <f t="shared" si="3"/>
        <v>0</v>
      </c>
    </row>
    <row r="114" spans="1:7" s="53" customFormat="1" ht="56.25" customHeight="1" hidden="1">
      <c r="A114" s="46" t="s">
        <v>52</v>
      </c>
      <c r="B114" s="47" t="s">
        <v>53</v>
      </c>
      <c r="C114" s="47"/>
      <c r="D114" s="56">
        <f>D115</f>
        <v>0</v>
      </c>
      <c r="E114" s="56">
        <f>E115</f>
        <v>0</v>
      </c>
      <c r="F114" s="325" t="e">
        <f t="shared" si="2"/>
        <v>#DIV/0!</v>
      </c>
      <c r="G114" s="326">
        <f t="shared" si="3"/>
        <v>0</v>
      </c>
    </row>
    <row r="115" spans="1:7" s="53" customFormat="1" ht="12.75" hidden="1">
      <c r="A115" s="50" t="s">
        <v>25</v>
      </c>
      <c r="B115" s="51" t="s">
        <v>53</v>
      </c>
      <c r="C115" s="51" t="s">
        <v>27</v>
      </c>
      <c r="D115" s="57"/>
      <c r="E115" s="57"/>
      <c r="F115" s="325" t="e">
        <f t="shared" si="2"/>
        <v>#DIV/0!</v>
      </c>
      <c r="G115" s="326">
        <f t="shared" si="3"/>
        <v>0</v>
      </c>
    </row>
    <row r="116" spans="1:7" s="53" customFormat="1" ht="25.5">
      <c r="A116" s="61" t="s">
        <v>202</v>
      </c>
      <c r="B116" s="47" t="s">
        <v>69</v>
      </c>
      <c r="C116" s="47"/>
      <c r="D116" s="56">
        <f>D117</f>
        <v>5</v>
      </c>
      <c r="E116" s="56">
        <f>E117</f>
        <v>0</v>
      </c>
      <c r="F116" s="325">
        <f t="shared" si="2"/>
        <v>0</v>
      </c>
      <c r="G116" s="326">
        <f t="shared" si="3"/>
        <v>-5</v>
      </c>
    </row>
    <row r="117" spans="1:7" s="54" customFormat="1" ht="12.75">
      <c r="A117" s="6" t="s">
        <v>25</v>
      </c>
      <c r="B117" s="51" t="s">
        <v>69</v>
      </c>
      <c r="C117" s="51" t="s">
        <v>27</v>
      </c>
      <c r="D117" s="57">
        <f>SUM('не брать'!F101+'не брать'!F165)</f>
        <v>5</v>
      </c>
      <c r="E117" s="57">
        <f>SUM('не брать'!G101+'не брать'!G165)</f>
        <v>0</v>
      </c>
      <c r="F117" s="325">
        <f t="shared" si="2"/>
        <v>0</v>
      </c>
      <c r="G117" s="326">
        <f t="shared" si="3"/>
        <v>-5</v>
      </c>
    </row>
    <row r="118" spans="1:7" s="54" customFormat="1" ht="51" hidden="1">
      <c r="A118" s="23" t="s">
        <v>215</v>
      </c>
      <c r="B118" s="5" t="s">
        <v>216</v>
      </c>
      <c r="C118" s="5"/>
      <c r="D118" s="75">
        <f>SUM(D119)</f>
        <v>0</v>
      </c>
      <c r="E118" s="75">
        <f>SUM(E119)</f>
        <v>0</v>
      </c>
      <c r="F118" s="325" t="e">
        <f t="shared" si="2"/>
        <v>#DIV/0!</v>
      </c>
      <c r="G118" s="326">
        <f t="shared" si="3"/>
        <v>0</v>
      </c>
    </row>
    <row r="119" spans="1:7" s="54" customFormat="1" ht="12.75" hidden="1">
      <c r="A119" s="6" t="s">
        <v>25</v>
      </c>
      <c r="B119" s="7" t="s">
        <v>216</v>
      </c>
      <c r="C119" s="7" t="s">
        <v>27</v>
      </c>
      <c r="D119" s="57">
        <f>SUM('не брать'!F64)</f>
        <v>0</v>
      </c>
      <c r="E119" s="57">
        <f>SUM('не брать'!G64)</f>
        <v>0</v>
      </c>
      <c r="F119" s="325" t="e">
        <f t="shared" si="2"/>
        <v>#DIV/0!</v>
      </c>
      <c r="G119" s="326">
        <f t="shared" si="3"/>
        <v>0</v>
      </c>
    </row>
    <row r="120" spans="1:7" s="54" customFormat="1" ht="25.5" hidden="1">
      <c r="A120" s="10" t="s">
        <v>203</v>
      </c>
      <c r="B120" s="76" t="s">
        <v>156</v>
      </c>
      <c r="C120" s="5"/>
      <c r="D120" s="75">
        <f>SUM(D121)</f>
        <v>0</v>
      </c>
      <c r="E120" s="75">
        <f>SUM(E121)</f>
        <v>0</v>
      </c>
      <c r="F120" s="325" t="e">
        <f t="shared" si="2"/>
        <v>#DIV/0!</v>
      </c>
      <c r="G120" s="326">
        <f t="shared" si="3"/>
        <v>0</v>
      </c>
    </row>
    <row r="121" spans="1:7" s="54" customFormat="1" ht="12.75" hidden="1">
      <c r="A121" s="6" t="s">
        <v>25</v>
      </c>
      <c r="B121" s="77" t="s">
        <v>156</v>
      </c>
      <c r="C121" s="7" t="s">
        <v>27</v>
      </c>
      <c r="D121" s="57">
        <f>SUM('не брать'!F135)</f>
        <v>0</v>
      </c>
      <c r="E121" s="57">
        <f>SUM('не брать'!G135)</f>
        <v>0</v>
      </c>
      <c r="F121" s="325" t="e">
        <f t="shared" si="2"/>
        <v>#DIV/0!</v>
      </c>
      <c r="G121" s="326">
        <f t="shared" si="3"/>
        <v>0</v>
      </c>
    </row>
    <row r="122" spans="1:7" s="53" customFormat="1" ht="51" hidden="1">
      <c r="A122" s="61" t="s">
        <v>57</v>
      </c>
      <c r="B122" s="62" t="s">
        <v>58</v>
      </c>
      <c r="C122" s="47"/>
      <c r="D122" s="56">
        <f>D125</f>
        <v>0</v>
      </c>
      <c r="E122" s="56">
        <f>E125</f>
        <v>0</v>
      </c>
      <c r="F122" s="325" t="e">
        <f t="shared" si="2"/>
        <v>#DIV/0!</v>
      </c>
      <c r="G122" s="326">
        <f t="shared" si="3"/>
        <v>0</v>
      </c>
    </row>
    <row r="123" spans="1:7" s="53" customFormat="1" ht="51" hidden="1">
      <c r="A123" s="10" t="s">
        <v>59</v>
      </c>
      <c r="B123" s="18" t="s">
        <v>60</v>
      </c>
      <c r="C123" s="47"/>
      <c r="D123" s="56">
        <f>D124</f>
        <v>0</v>
      </c>
      <c r="E123" s="56">
        <f>E124</f>
        <v>0</v>
      </c>
      <c r="F123" s="325" t="e">
        <f t="shared" si="2"/>
        <v>#DIV/0!</v>
      </c>
      <c r="G123" s="326">
        <f t="shared" si="3"/>
        <v>0</v>
      </c>
    </row>
    <row r="124" spans="1:7" s="53" customFormat="1" ht="12.75" hidden="1">
      <c r="A124" s="9" t="s">
        <v>37</v>
      </c>
      <c r="B124" s="19" t="s">
        <v>60</v>
      </c>
      <c r="C124" s="51" t="s">
        <v>38</v>
      </c>
      <c r="D124" s="57">
        <f>SUM('не брать'!F94)</f>
        <v>0</v>
      </c>
      <c r="E124" s="57">
        <f>SUM('не брать'!G94)</f>
        <v>0</v>
      </c>
      <c r="F124" s="325" t="e">
        <f t="shared" si="2"/>
        <v>#DIV/0!</v>
      </c>
      <c r="G124" s="326">
        <f t="shared" si="3"/>
        <v>0</v>
      </c>
    </row>
    <row r="125" spans="1:7" s="54" customFormat="1" ht="12.75" hidden="1">
      <c r="A125" s="50" t="s">
        <v>37</v>
      </c>
      <c r="B125" s="63" t="s">
        <v>58</v>
      </c>
      <c r="C125" s="51" t="s">
        <v>38</v>
      </c>
      <c r="D125" s="57">
        <f>SUM('не брать'!F92)</f>
        <v>0</v>
      </c>
      <c r="E125" s="57">
        <f>SUM('не брать'!G92)</f>
        <v>0</v>
      </c>
      <c r="F125" s="325" t="e">
        <f t="shared" si="2"/>
        <v>#DIV/0!</v>
      </c>
      <c r="G125" s="326">
        <f t="shared" si="3"/>
        <v>0</v>
      </c>
    </row>
    <row r="126" spans="1:7" s="53" customFormat="1" ht="51" hidden="1">
      <c r="A126" s="61" t="s">
        <v>71</v>
      </c>
      <c r="B126" s="47" t="s">
        <v>72</v>
      </c>
      <c r="C126" s="47"/>
      <c r="D126" s="56">
        <f>D127</f>
        <v>0</v>
      </c>
      <c r="E126" s="56">
        <f>E127</f>
        <v>0</v>
      </c>
      <c r="F126" s="325" t="e">
        <f t="shared" si="2"/>
        <v>#DIV/0!</v>
      </c>
      <c r="G126" s="326">
        <f t="shared" si="3"/>
        <v>0</v>
      </c>
    </row>
    <row r="127" spans="1:7" s="53" customFormat="1" ht="12.75" hidden="1">
      <c r="A127" s="50" t="s">
        <v>37</v>
      </c>
      <c r="B127" s="51" t="s">
        <v>72</v>
      </c>
      <c r="C127" s="51" t="s">
        <v>38</v>
      </c>
      <c r="D127" s="57">
        <f>SUM('не брать'!F137)</f>
        <v>0</v>
      </c>
      <c r="E127" s="57">
        <f>SUM('не брать'!G137)</f>
        <v>0</v>
      </c>
      <c r="F127" s="325" t="e">
        <f t="shared" si="2"/>
        <v>#DIV/0!</v>
      </c>
      <c r="G127" s="326">
        <f t="shared" si="3"/>
        <v>0</v>
      </c>
    </row>
    <row r="128" spans="1:7" s="49" customFormat="1" ht="51" hidden="1">
      <c r="A128" s="61" t="s">
        <v>73</v>
      </c>
      <c r="B128" s="47" t="s">
        <v>74</v>
      </c>
      <c r="C128" s="47"/>
      <c r="D128" s="56">
        <f>D129</f>
        <v>0</v>
      </c>
      <c r="E128" s="56">
        <f>E129</f>
        <v>0</v>
      </c>
      <c r="F128" s="325" t="e">
        <f t="shared" si="2"/>
        <v>#DIV/0!</v>
      </c>
      <c r="G128" s="326">
        <f t="shared" si="3"/>
        <v>0</v>
      </c>
    </row>
    <row r="129" spans="1:7" s="54" customFormat="1" ht="12.75" hidden="1">
      <c r="A129" s="50" t="s">
        <v>37</v>
      </c>
      <c r="B129" s="51" t="s">
        <v>74</v>
      </c>
      <c r="C129" s="51" t="s">
        <v>38</v>
      </c>
      <c r="D129" s="57">
        <f>SUM('не брать'!F139)</f>
        <v>0</v>
      </c>
      <c r="E129" s="57">
        <f>SUM('не брать'!G139)</f>
        <v>0</v>
      </c>
      <c r="F129" s="325" t="e">
        <f t="shared" si="2"/>
        <v>#DIV/0!</v>
      </c>
      <c r="G129" s="326">
        <f t="shared" si="3"/>
        <v>0</v>
      </c>
    </row>
    <row r="130" spans="1:7" s="49" customFormat="1" ht="25.5">
      <c r="A130" s="61" t="s">
        <v>186</v>
      </c>
      <c r="B130" s="47" t="s">
        <v>89</v>
      </c>
      <c r="C130" s="47"/>
      <c r="D130" s="56">
        <f>D131</f>
        <v>1300</v>
      </c>
      <c r="E130" s="56">
        <f>E131</f>
        <v>113.551</v>
      </c>
      <c r="F130" s="325">
        <f t="shared" si="2"/>
        <v>8.734692307692308</v>
      </c>
      <c r="G130" s="326">
        <f t="shared" si="3"/>
        <v>-1186.449</v>
      </c>
    </row>
    <row r="131" spans="1:7" s="54" customFormat="1" ht="12.75">
      <c r="A131" s="50" t="s">
        <v>37</v>
      </c>
      <c r="B131" s="51" t="s">
        <v>89</v>
      </c>
      <c r="C131" s="51" t="s">
        <v>38</v>
      </c>
      <c r="D131" s="57">
        <f>SUM('не брать'!F169)</f>
        <v>1300</v>
      </c>
      <c r="E131" s="57">
        <f>SUM('не брать'!G169)</f>
        <v>113.551</v>
      </c>
      <c r="F131" s="325">
        <f t="shared" si="2"/>
        <v>8.734692307692308</v>
      </c>
      <c r="G131" s="326">
        <f t="shared" si="3"/>
        <v>-1186.449</v>
      </c>
    </row>
    <row r="132" spans="1:7" s="49" customFormat="1" ht="51" hidden="1">
      <c r="A132" s="61" t="s">
        <v>75</v>
      </c>
      <c r="B132" s="47" t="s">
        <v>76</v>
      </c>
      <c r="C132" s="47"/>
      <c r="D132" s="56">
        <f>D133</f>
        <v>0</v>
      </c>
      <c r="E132" s="56">
        <f>E133</f>
        <v>0</v>
      </c>
      <c r="F132" s="325" t="e">
        <f t="shared" si="2"/>
        <v>#DIV/0!</v>
      </c>
      <c r="G132" s="326">
        <f t="shared" si="3"/>
        <v>0</v>
      </c>
    </row>
    <row r="133" spans="1:7" s="54" customFormat="1" ht="12.75" hidden="1">
      <c r="A133" s="50" t="s">
        <v>37</v>
      </c>
      <c r="B133" s="51" t="s">
        <v>76</v>
      </c>
      <c r="C133" s="51" t="s">
        <v>38</v>
      </c>
      <c r="D133" s="57">
        <f>SUM('не брать'!F141)</f>
        <v>0</v>
      </c>
      <c r="E133" s="57">
        <f>SUM('не брать'!G141)</f>
        <v>0</v>
      </c>
      <c r="F133" s="325" t="e">
        <f t="shared" si="2"/>
        <v>#DIV/0!</v>
      </c>
      <c r="G133" s="326">
        <f t="shared" si="3"/>
        <v>0</v>
      </c>
    </row>
    <row r="134" spans="1:7" s="54" customFormat="1" ht="38.25">
      <c r="A134" s="197" t="s">
        <v>233</v>
      </c>
      <c r="B134" s="140" t="s">
        <v>90</v>
      </c>
      <c r="C134" s="140"/>
      <c r="D134" s="198">
        <f>SUM(D135)</f>
        <v>900</v>
      </c>
      <c r="E134" s="198">
        <f>SUM(E135)</f>
        <v>0</v>
      </c>
      <c r="F134" s="325">
        <f t="shared" si="2"/>
        <v>0</v>
      </c>
      <c r="G134" s="326">
        <f t="shared" si="3"/>
        <v>-900</v>
      </c>
    </row>
    <row r="135" spans="1:7" s="54" customFormat="1" ht="12.75">
      <c r="A135" s="199" t="s">
        <v>37</v>
      </c>
      <c r="B135" s="141" t="s">
        <v>90</v>
      </c>
      <c r="C135" s="141" t="s">
        <v>38</v>
      </c>
      <c r="D135" s="200">
        <f>SUM('не брать'!F171)</f>
        <v>900</v>
      </c>
      <c r="E135" s="200">
        <f>SUM('не брать'!G171)</f>
        <v>0</v>
      </c>
      <c r="F135" s="325">
        <f t="shared" si="2"/>
        <v>0</v>
      </c>
      <c r="G135" s="326">
        <f t="shared" si="3"/>
        <v>-900</v>
      </c>
    </row>
    <row r="136" spans="1:7" s="49" customFormat="1" ht="25.5" hidden="1">
      <c r="A136" s="61" t="s">
        <v>204</v>
      </c>
      <c r="B136" s="47" t="s">
        <v>64</v>
      </c>
      <c r="C136" s="47"/>
      <c r="D136" s="56">
        <f>D137</f>
        <v>0</v>
      </c>
      <c r="E136" s="56">
        <f>E137</f>
        <v>0</v>
      </c>
      <c r="F136" s="325" t="e">
        <f t="shared" si="2"/>
        <v>#DIV/0!</v>
      </c>
      <c r="G136" s="326">
        <f t="shared" si="3"/>
        <v>0</v>
      </c>
    </row>
    <row r="137" spans="1:7" s="54" customFormat="1" ht="12.75" hidden="1">
      <c r="A137" s="78" t="s">
        <v>37</v>
      </c>
      <c r="B137" s="82" t="s">
        <v>64</v>
      </c>
      <c r="C137" s="82" t="s">
        <v>38</v>
      </c>
      <c r="D137" s="83">
        <f>SUM('не брать'!F97)</f>
        <v>0</v>
      </c>
      <c r="E137" s="83">
        <f>SUM('не брать'!G97)</f>
        <v>0</v>
      </c>
      <c r="F137" s="325" t="e">
        <f t="shared" si="2"/>
        <v>#DIV/0!</v>
      </c>
      <c r="G137" s="326">
        <f t="shared" si="3"/>
        <v>0</v>
      </c>
    </row>
    <row r="138" spans="1:7" s="54" customFormat="1" ht="63.75" hidden="1">
      <c r="A138" s="80" t="s">
        <v>213</v>
      </c>
      <c r="B138" s="87" t="s">
        <v>214</v>
      </c>
      <c r="C138" s="87"/>
      <c r="D138" s="91">
        <f>SUM(D139)</f>
        <v>0</v>
      </c>
      <c r="E138" s="91">
        <f>SUM(E139)</f>
        <v>0</v>
      </c>
      <c r="F138" s="325" t="e">
        <f t="shared" si="2"/>
        <v>#DIV/0!</v>
      </c>
      <c r="G138" s="326">
        <f t="shared" si="3"/>
        <v>0</v>
      </c>
    </row>
    <row r="139" spans="1:7" s="54" customFormat="1" ht="12.75" hidden="1">
      <c r="A139" s="81" t="s">
        <v>25</v>
      </c>
      <c r="B139" s="88" t="s">
        <v>214</v>
      </c>
      <c r="C139" s="88" t="s">
        <v>27</v>
      </c>
      <c r="D139" s="89">
        <f>SUM('не брать'!F66)</f>
        <v>0</v>
      </c>
      <c r="E139" s="89">
        <f>SUM('не брать'!G66)</f>
        <v>0</v>
      </c>
      <c r="F139" s="325" t="e">
        <f t="shared" si="2"/>
        <v>#DIV/0!</v>
      </c>
      <c r="G139" s="326">
        <f t="shared" si="3"/>
        <v>0</v>
      </c>
    </row>
    <row r="140" spans="1:7" s="54" customFormat="1" ht="63.75" hidden="1">
      <c r="A140" s="80" t="s">
        <v>217</v>
      </c>
      <c r="B140" s="88" t="s">
        <v>218</v>
      </c>
      <c r="C140" s="88"/>
      <c r="D140" s="91">
        <f>SUM(D141)</f>
        <v>0</v>
      </c>
      <c r="E140" s="91">
        <f>SUM(E141)</f>
        <v>0</v>
      </c>
      <c r="F140" s="325" t="e">
        <f t="shared" si="2"/>
        <v>#DIV/0!</v>
      </c>
      <c r="G140" s="326">
        <f t="shared" si="3"/>
        <v>0</v>
      </c>
    </row>
    <row r="141" spans="1:7" s="54" customFormat="1" ht="12.75" hidden="1">
      <c r="A141" s="9" t="s">
        <v>37</v>
      </c>
      <c r="B141" s="88" t="s">
        <v>218</v>
      </c>
      <c r="C141" s="88" t="s">
        <v>38</v>
      </c>
      <c r="D141" s="89">
        <f>SUM('не брать'!F68)</f>
        <v>0</v>
      </c>
      <c r="E141" s="89">
        <f>SUM('не брать'!G68)</f>
        <v>0</v>
      </c>
      <c r="F141" s="325" t="e">
        <f t="shared" si="2"/>
        <v>#DIV/0!</v>
      </c>
      <c r="G141" s="326">
        <f t="shared" si="3"/>
        <v>0</v>
      </c>
    </row>
    <row r="142" spans="1:7" s="54" customFormat="1" ht="63.75" hidden="1">
      <c r="A142" s="80" t="s">
        <v>207</v>
      </c>
      <c r="B142" s="98" t="s">
        <v>208</v>
      </c>
      <c r="C142" s="98"/>
      <c r="D142" s="110">
        <f>SUM(D143)</f>
        <v>0</v>
      </c>
      <c r="E142" s="110">
        <f>SUM(E143)</f>
        <v>0</v>
      </c>
      <c r="F142" s="325" t="e">
        <f t="shared" si="2"/>
        <v>#DIV/0!</v>
      </c>
      <c r="G142" s="326">
        <f t="shared" si="3"/>
        <v>0</v>
      </c>
    </row>
    <row r="143" spans="1:7" s="54" customFormat="1" ht="12.75" hidden="1">
      <c r="A143" s="124" t="s">
        <v>25</v>
      </c>
      <c r="B143" s="88" t="s">
        <v>208</v>
      </c>
      <c r="C143" s="88" t="s">
        <v>27</v>
      </c>
      <c r="D143" s="111">
        <f>SUM('не брать'!F122)</f>
        <v>0</v>
      </c>
      <c r="E143" s="111">
        <f>SUM('не брать'!G122)</f>
        <v>0</v>
      </c>
      <c r="F143" s="325" t="e">
        <f t="shared" si="2"/>
        <v>#DIV/0!</v>
      </c>
      <c r="G143" s="326">
        <f t="shared" si="3"/>
        <v>0</v>
      </c>
    </row>
    <row r="144" spans="1:7" s="54" customFormat="1" ht="63.75" hidden="1">
      <c r="A144" s="23" t="s">
        <v>230</v>
      </c>
      <c r="B144" s="140" t="s">
        <v>231</v>
      </c>
      <c r="C144" s="15"/>
      <c r="D144" s="111">
        <f>SUM(D145)</f>
        <v>0</v>
      </c>
      <c r="E144" s="111">
        <f>SUM(E145)</f>
        <v>0</v>
      </c>
      <c r="F144" s="325" t="e">
        <f t="shared" si="2"/>
        <v>#DIV/0!</v>
      </c>
      <c r="G144" s="326">
        <f t="shared" si="3"/>
        <v>0</v>
      </c>
    </row>
    <row r="145" spans="1:7" s="54" customFormat="1" ht="12.75" hidden="1">
      <c r="A145" s="9" t="s">
        <v>28</v>
      </c>
      <c r="B145" s="141" t="s">
        <v>231</v>
      </c>
      <c r="C145" s="163" t="s">
        <v>26</v>
      </c>
      <c r="D145" s="111">
        <f>SUM('не брать'!F124)</f>
        <v>0</v>
      </c>
      <c r="E145" s="111">
        <f>SUM('не брать'!G124)</f>
        <v>0</v>
      </c>
      <c r="F145" s="325" t="e">
        <f t="shared" si="2"/>
        <v>#DIV/0!</v>
      </c>
      <c r="G145" s="326">
        <f t="shared" si="3"/>
        <v>0</v>
      </c>
    </row>
    <row r="146" spans="1:7" s="54" customFormat="1" ht="51" hidden="1">
      <c r="A146" s="93" t="s">
        <v>136</v>
      </c>
      <c r="B146" s="94" t="s">
        <v>137</v>
      </c>
      <c r="C146" s="94"/>
      <c r="D146" s="100">
        <f>SUM(D147)</f>
        <v>0</v>
      </c>
      <c r="E146" s="100">
        <f>SUM(E147)</f>
        <v>0</v>
      </c>
      <c r="F146" s="325" t="e">
        <f t="shared" si="2"/>
        <v>#DIV/0!</v>
      </c>
      <c r="G146" s="326">
        <f t="shared" si="3"/>
        <v>0</v>
      </c>
    </row>
    <row r="147" spans="1:7" s="54" customFormat="1" ht="12.75" hidden="1">
      <c r="A147" s="81" t="s">
        <v>25</v>
      </c>
      <c r="B147" s="95" t="s">
        <v>137</v>
      </c>
      <c r="C147" s="95" t="s">
        <v>27</v>
      </c>
      <c r="D147" s="96"/>
      <c r="E147" s="96"/>
      <c r="F147" s="325" t="e">
        <f t="shared" si="2"/>
        <v>#DIV/0!</v>
      </c>
      <c r="G147" s="326">
        <f t="shared" si="3"/>
        <v>0</v>
      </c>
    </row>
    <row r="148" spans="1:7" s="54" customFormat="1" ht="25.5" hidden="1">
      <c r="A148" s="93" t="s">
        <v>221</v>
      </c>
      <c r="B148" s="94" t="s">
        <v>222</v>
      </c>
      <c r="C148" s="94"/>
      <c r="D148" s="139">
        <f>SUM(D149)</f>
        <v>0</v>
      </c>
      <c r="E148" s="139">
        <f>SUM(E149)</f>
        <v>0</v>
      </c>
      <c r="F148" s="325" t="e">
        <f t="shared" si="2"/>
        <v>#DIV/0!</v>
      </c>
      <c r="G148" s="326">
        <f t="shared" si="3"/>
        <v>0</v>
      </c>
    </row>
    <row r="149" spans="1:7" s="54" customFormat="1" ht="12.75" hidden="1">
      <c r="A149" s="81" t="s">
        <v>25</v>
      </c>
      <c r="B149" s="95" t="s">
        <v>222</v>
      </c>
      <c r="C149" s="95" t="s">
        <v>27</v>
      </c>
      <c r="D149" s="96"/>
      <c r="E149" s="96"/>
      <c r="F149" s="325" t="e">
        <f t="shared" si="2"/>
        <v>#DIV/0!</v>
      </c>
      <c r="G149" s="326">
        <f t="shared" si="3"/>
        <v>0</v>
      </c>
    </row>
    <row r="150" spans="1:7" s="54" customFormat="1" ht="63.75" hidden="1">
      <c r="A150" s="23" t="s">
        <v>254</v>
      </c>
      <c r="B150" s="140" t="s">
        <v>256</v>
      </c>
      <c r="C150" s="98"/>
      <c r="D150" s="139">
        <f>SUM(D151)</f>
        <v>0</v>
      </c>
      <c r="E150" s="139">
        <f>SUM(E151)</f>
        <v>0</v>
      </c>
      <c r="F150" s="325" t="e">
        <f t="shared" si="2"/>
        <v>#DIV/0!</v>
      </c>
      <c r="G150" s="326">
        <f t="shared" si="3"/>
        <v>0</v>
      </c>
    </row>
    <row r="151" spans="1:7" s="54" customFormat="1" ht="12.75" hidden="1">
      <c r="A151" s="9" t="s">
        <v>28</v>
      </c>
      <c r="B151" s="141" t="s">
        <v>256</v>
      </c>
      <c r="C151" s="88" t="s">
        <v>26</v>
      </c>
      <c r="D151" s="96">
        <f>SUM('не брать'!F114)</f>
        <v>0</v>
      </c>
      <c r="E151" s="96">
        <f>SUM('не брать'!G114)</f>
        <v>0</v>
      </c>
      <c r="F151" s="325" t="e">
        <f t="shared" si="2"/>
        <v>#DIV/0!</v>
      </c>
      <c r="G151" s="326">
        <f t="shared" si="3"/>
        <v>0</v>
      </c>
    </row>
    <row r="152" spans="1:7" s="54" customFormat="1" ht="63.75" hidden="1">
      <c r="A152" s="23" t="s">
        <v>255</v>
      </c>
      <c r="B152" s="140" t="s">
        <v>257</v>
      </c>
      <c r="C152" s="98"/>
      <c r="D152" s="139">
        <f>SUM(D153)</f>
        <v>0</v>
      </c>
      <c r="E152" s="139">
        <f>SUM(E153)</f>
        <v>0</v>
      </c>
      <c r="F152" s="325" t="e">
        <f t="shared" si="2"/>
        <v>#DIV/0!</v>
      </c>
      <c r="G152" s="326">
        <f t="shared" si="3"/>
        <v>0</v>
      </c>
    </row>
    <row r="153" spans="1:7" s="54" customFormat="1" ht="12.75" hidden="1">
      <c r="A153" s="9" t="s">
        <v>28</v>
      </c>
      <c r="B153" s="141" t="s">
        <v>257</v>
      </c>
      <c r="C153" s="88" t="s">
        <v>26</v>
      </c>
      <c r="D153" s="96">
        <f>SUM('не брать'!F116)</f>
        <v>0</v>
      </c>
      <c r="E153" s="96">
        <f>SUM('не брать'!G116)</f>
        <v>0</v>
      </c>
      <c r="F153" s="325" t="e">
        <f aca="true" t="shared" si="4" ref="F153:F158">SUM(E153/D153*100)</f>
        <v>#DIV/0!</v>
      </c>
      <c r="G153" s="326">
        <f aca="true" t="shared" si="5" ref="G153:G158">SUM(E153-D153)</f>
        <v>0</v>
      </c>
    </row>
    <row r="154" spans="1:7" s="54" customFormat="1" ht="25.5" hidden="1">
      <c r="A154" s="97" t="s">
        <v>205</v>
      </c>
      <c r="B154" s="98" t="s">
        <v>127</v>
      </c>
      <c r="C154" s="88"/>
      <c r="D154" s="99">
        <f>D155</f>
        <v>0</v>
      </c>
      <c r="E154" s="99">
        <f>E155</f>
        <v>0</v>
      </c>
      <c r="F154" s="325" t="e">
        <f t="shared" si="4"/>
        <v>#DIV/0!</v>
      </c>
      <c r="G154" s="326">
        <f t="shared" si="5"/>
        <v>0</v>
      </c>
    </row>
    <row r="155" spans="1:7" s="54" customFormat="1" ht="12.75" customHeight="1" hidden="1">
      <c r="A155" s="81" t="s">
        <v>25</v>
      </c>
      <c r="B155" s="88" t="s">
        <v>127</v>
      </c>
      <c r="C155" s="88" t="s">
        <v>27</v>
      </c>
      <c r="D155" s="89">
        <f>SUM('не брать'!F52)</f>
        <v>0</v>
      </c>
      <c r="E155" s="89">
        <f>SUM('не брать'!G52)</f>
        <v>0</v>
      </c>
      <c r="F155" s="325" t="e">
        <f t="shared" si="4"/>
        <v>#DIV/0!</v>
      </c>
      <c r="G155" s="326">
        <f t="shared" si="5"/>
        <v>0</v>
      </c>
    </row>
    <row r="156" spans="1:7" s="54" customFormat="1" ht="45.75" customHeight="1" hidden="1">
      <c r="A156" s="97" t="s">
        <v>158</v>
      </c>
      <c r="B156" s="98" t="s">
        <v>159</v>
      </c>
      <c r="C156" s="98"/>
      <c r="D156" s="91">
        <f>SUM(D157)</f>
        <v>0</v>
      </c>
      <c r="E156" s="91">
        <f>SUM(E157)</f>
        <v>0</v>
      </c>
      <c r="F156" s="325" t="e">
        <f t="shared" si="4"/>
        <v>#DIV/0!</v>
      </c>
      <c r="G156" s="326">
        <f t="shared" si="5"/>
        <v>0</v>
      </c>
    </row>
    <row r="157" spans="1:7" s="54" customFormat="1" ht="12.75" customHeight="1" hidden="1">
      <c r="A157" s="81" t="s">
        <v>25</v>
      </c>
      <c r="B157" s="88" t="s">
        <v>159</v>
      </c>
      <c r="C157" s="88" t="s">
        <v>26</v>
      </c>
      <c r="D157" s="89">
        <f>SUM('не брать'!F50)</f>
        <v>0</v>
      </c>
      <c r="E157" s="89">
        <f>SUM('не брать'!G50)</f>
        <v>0</v>
      </c>
      <c r="F157" s="325" t="e">
        <f t="shared" si="4"/>
        <v>#DIV/0!</v>
      </c>
      <c r="G157" s="326">
        <f t="shared" si="5"/>
        <v>0</v>
      </c>
    </row>
    <row r="158" spans="1:7" s="53" customFormat="1" ht="15.75" customHeight="1">
      <c r="A158" s="304" t="s">
        <v>94</v>
      </c>
      <c r="B158" s="304"/>
      <c r="C158" s="304"/>
      <c r="D158" s="122">
        <f>D99+D24</f>
        <v>53816.575000000004</v>
      </c>
      <c r="E158" s="122">
        <f>E99+E24</f>
        <v>4817.08268</v>
      </c>
      <c r="F158" s="325">
        <f t="shared" si="4"/>
        <v>8.950927627780104</v>
      </c>
      <c r="G158" s="326">
        <f t="shared" si="5"/>
        <v>-48999.492320000005</v>
      </c>
    </row>
  </sheetData>
  <sheetProtection/>
  <mergeCells count="16">
    <mergeCell ref="A9:G9"/>
    <mergeCell ref="A2:G2"/>
    <mergeCell ref="A3:G3"/>
    <mergeCell ref="A4:G4"/>
    <mergeCell ref="A6:G6"/>
    <mergeCell ref="A7:G7"/>
    <mergeCell ref="A8:G8"/>
    <mergeCell ref="A19:D19"/>
    <mergeCell ref="A158:C158"/>
    <mergeCell ref="A13:D13"/>
    <mergeCell ref="A16:D16"/>
    <mergeCell ref="A17:D17"/>
    <mergeCell ref="A18:D18"/>
    <mergeCell ref="A14:D14"/>
    <mergeCell ref="A12:D12"/>
    <mergeCell ref="A1:G1"/>
  </mergeCells>
  <printOptions/>
  <pageMargins left="0.7480314960629921" right="0.31496062992125984" top="0.5511811023622047" bottom="0.35433070866141736" header="0.5118110236220472" footer="0.1968503937007874"/>
  <pageSetup fitToHeight="6" fitToWidth="1" horizontalDpi="600" verticalDpi="600" orientation="portrait" paperSize="9" scale="62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2022-04-12T09:14:22Z</cp:lastPrinted>
  <dcterms:modified xsi:type="dcterms:W3CDTF">2022-04-12T09:15:12Z</dcterms:modified>
  <cp:category/>
  <cp:version/>
  <cp:contentType/>
  <cp:contentStatus/>
</cp:coreProperties>
</file>