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№2" sheetId="1" r:id="rId1"/>
    <sheet name="№ 3" sheetId="2" r:id="rId2"/>
    <sheet name="№ 4" sheetId="3" r:id="rId3"/>
  </sheets>
  <definedNames/>
  <calcPr fullCalcOnLoad="1"/>
</workbook>
</file>

<file path=xl/sharedStrings.xml><?xml version="1.0" encoding="utf-8"?>
<sst xmlns="http://schemas.openxmlformats.org/spreadsheetml/2006/main" count="1346" uniqueCount="198">
  <si>
    <t>тыс.руб.</t>
  </si>
  <si>
    <t xml:space="preserve">Наименование </t>
  </si>
  <si>
    <t>КВСР</t>
  </si>
  <si>
    <t xml:space="preserve">Рз </t>
  </si>
  <si>
    <t>ПЗ</t>
  </si>
  <si>
    <t>ЦСР</t>
  </si>
  <si>
    <t>ВР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</si>
  <si>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</si>
  <si>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</si>
  <si>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</si>
  <si>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</si>
  <si>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</si>
  <si>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</si>
  <si>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</si>
  <si>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</si>
  <si>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</si>
  <si>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</si>
  <si>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</si>
  <si>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</si>
  <si>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</si>
  <si>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</si>
  <si>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</si>
  <si>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</si>
  <si>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</si>
  <si>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800</t>
  </si>
  <si>
    <t>200</t>
  </si>
  <si>
    <t>Иные бюджетные ассигнования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</si>
  <si>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</si>
  <si>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</si>
  <si>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</si>
  <si>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</si>
  <si>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</si>
  <si>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</si>
  <si>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</si>
  <si>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</si>
  <si>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01 1 01 81000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</si>
  <si>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</si>
  <si>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</si>
  <si>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</si>
  <si>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</si>
  <si>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</si>
  <si>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</si>
  <si>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</si>
  <si>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</si>
  <si>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</si>
  <si>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</si>
  <si>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</si>
  <si>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</si>
  <si>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</si>
  <si>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</si>
  <si>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</si>
  <si>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</si>
  <si>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90 9 00 21000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</si>
  <si>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</si>
  <si>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</si>
  <si>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</si>
  <si>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</si>
  <si>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</si>
  <si>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</si>
  <si>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</si>
  <si>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Другие вопросы в области национальной экономики</t>
  </si>
  <si>
    <t>12</t>
  </si>
  <si>
    <t>Межбюджетные трансферты на решение вопросов в части территориального планирования и градостроительного зонирования в рамках непрограммного направления деятельности "Иные непрограммные направления деятельности органов местного самоуправления поселения"</t>
  </si>
  <si>
    <t>90 9 00 89000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</si>
  <si>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</si>
  <si>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</si>
  <si>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</si>
  <si>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</si>
  <si>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</si>
  <si>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</si>
  <si>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</si>
  <si>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90 9 00 84000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</si>
  <si>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</si>
  <si>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</si>
  <si>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</si>
  <si>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</si>
  <si>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</si>
  <si>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</si>
  <si>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</si>
  <si>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</si>
  <si>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</si>
  <si>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</si>
  <si>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</si>
  <si>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</si>
  <si>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</si>
  <si>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</si>
  <si>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</si>
  <si>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</si>
  <si>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90 9 00 88000</t>
  </si>
  <si>
    <t>СОЦИАЛЬНАЯ ПОЛИТИКА</t>
  </si>
  <si>
    <t>Пенсионное обеспечение</t>
  </si>
  <si>
    <t>01 1 01 25400</t>
  </si>
  <si>
    <t>ВСЕГО расходов</t>
  </si>
  <si>
    <t>по разделам, подразделам, целевым статьям расходов, видам расходов</t>
  </si>
  <si>
    <t xml:space="preserve">01 1 01 81000 </t>
  </si>
  <si>
    <t>Резервные  фонды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</si>
  <si>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</si>
  <si>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</si>
  <si>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 xml:space="preserve">городского поселения "Пушкиногорье" и непрограммным направлениям деятельности), </t>
  </si>
  <si>
    <t>01 0 00 00000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</si>
  <si>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"Обеспечение функционирования администрации городского поселения</t>
    </r>
    <r>
      <rPr>
        <sz val="10"/>
        <color indexed="8"/>
        <rFont val="Arial"/>
        <family val="2"/>
      </rPr>
      <t>"</t>
    </r>
  </si>
  <si>
    <t>01 1 00 00000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</si>
  <si>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"Функционирование   администрации муниципального образования, совершенствование и развитие бюджетного процесса"</t>
    </r>
  </si>
  <si>
    <t>01 1 01 00000</t>
  </si>
  <si>
    <t>Межбюджетные трансферты на решение вопросов в содержания специалистов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</si>
  <si>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"Реализация переданных государственных полномочий по первичному воинскому учету"</t>
    </r>
  </si>
  <si>
    <t>01 1 02 00000</t>
  </si>
  <si>
    <t>01 1 02 511180</t>
  </si>
  <si>
    <r>
      <t xml:space="preserve">Подпрограмма </t>
    </r>
    <r>
      <rPr>
        <sz val="10"/>
        <color indexed="8"/>
        <rFont val="Arial"/>
        <family val="2"/>
      </rPr>
      <t xml:space="preserve">муниципальной программы </t>
    </r>
    <r>
      <rPr>
        <i/>
        <sz val="10"/>
        <color indexed="8"/>
        <rFont val="Arial"/>
        <family val="2"/>
      </rPr>
      <t>"Комплексное благоустройство городского поселения</t>
    </r>
    <r>
      <rPr>
        <sz val="10"/>
        <color indexed="8"/>
        <rFont val="Arial"/>
        <family val="2"/>
      </rPr>
      <t>"</t>
    </r>
  </si>
  <si>
    <t>01 2 00 00000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</si>
  <si>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"Обслуживание уличного освещения"</t>
    </r>
  </si>
  <si>
    <t>01 2 01 00000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</si>
  <si>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"Озеленение городского поселения"</t>
    </r>
  </si>
  <si>
    <t>01 2 02 00000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</si>
  <si>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"Организация и содержание мест захоронения"</t>
    </r>
  </si>
  <si>
    <t>01 2 03 00000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</si>
  <si>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"Прочие мероприятия по благоустройству"</t>
    </r>
  </si>
  <si>
    <t>01 2 04 0000</t>
  </si>
  <si>
    <t>Непрограммные расходы</t>
  </si>
  <si>
    <t>90 9 00 00000</t>
  </si>
  <si>
    <t>01 2 04 L5550</t>
  </si>
  <si>
    <t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</si>
  <si>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90 9 00 90000</t>
  </si>
  <si>
    <t>Проведение выборов в представительные органы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</si>
  <si>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</si>
  <si>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</si>
  <si>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01 2 F2 55550</t>
  </si>
  <si>
    <t>01 1 01 25900</t>
  </si>
  <si>
    <t xml:space="preserve">01 1 01 25900 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</si>
  <si>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</si>
  <si>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</si>
  <si>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</si>
  <si>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</si>
  <si>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</si>
  <si>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</si>
  <si>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</si>
  <si>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</si>
  <si>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</si>
  <si>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"Первичные меры пожарной безопасности"</t>
    </r>
  </si>
  <si>
    <t>01 2 05 0000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</si>
  <si>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</si>
  <si>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01 2 05 21000</t>
  </si>
  <si>
    <r>
      <t xml:space="preserve">Основное мероприятие </t>
    </r>
    <r>
      <rPr>
        <sz val="10"/>
        <color indexed="8"/>
        <rFont val="Arial"/>
        <family val="2"/>
      </rPr>
      <t>"Строительство,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них"</t>
    </r>
  </si>
  <si>
    <t>01 2 06 00000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</si>
  <si>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теплоснабжения населения"</t>
    </r>
  </si>
  <si>
    <t>01 2 07 00000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</si>
  <si>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</si>
  <si>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</si>
  <si>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r>
      <t xml:space="preserve">Основное мероприятие </t>
    </r>
    <r>
      <rPr>
        <sz val="10"/>
        <color indexed="8"/>
        <rFont val="Arial"/>
        <family val="2"/>
      </rPr>
      <t>"Организация в границах поселения водоснабжения населения"</t>
    </r>
  </si>
  <si>
    <t>01 2 08 00000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</si>
  <si>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</si>
  <si>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01 2 08 23100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</si>
  <si>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</si>
  <si>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</si>
  <si>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</si>
  <si>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</si>
  <si>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</si>
  <si>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ежемесячные гарантированные компенсационные выплаты в целях обеспечения условий для соблюдения установленых законодательством запретов и ограничений, стимулирования повышения профессионального уровня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</si>
  <si>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</si>
  <si>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</si>
  <si>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</si>
  <si>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</si>
  <si>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</si>
  <si>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</si>
  <si>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Софинансирование за счет собственных средств субсидии из федерального бюджета на поддержку формирования современной городской среды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</si>
  <si>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</si>
  <si>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 xml:space="preserve">Муниципальная программа городского поселения «Комплексное социально-экономическое развитие городского поселения «Пушкиногорье» на 2019-2023 годы»
</t>
  </si>
  <si>
    <t>90 9 00 45010</t>
  </si>
  <si>
    <t>Другие вопросы в области жилищно-коммунального хозяйства</t>
  </si>
  <si>
    <t>Возмещение расходов из резервного фонда Администрации области, связанные с необходимостью обеспечения СИЗ и применения дополнительных форм организации голосования в единый день голосования</t>
  </si>
  <si>
    <t>90 9 00 00010</t>
  </si>
  <si>
    <t>Снижение уровня аварийности и травматизма на дорогах района за счет иных межбюджетных трансфертов из бюджета района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</si>
  <si>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90 9 00 24400</t>
  </si>
  <si>
    <t>Cофинансирование мероприятий на реконструкцию и капитальный ремонт объектов водоотведения и очистки сточных вод за счет средств бюджета поселения</t>
  </si>
  <si>
    <t>90 9 00 W5010</t>
  </si>
  <si>
    <t>01 2 03 L2990</t>
  </si>
  <si>
    <t>Обустройство и восстановление воинских захоронений, находящихся в государственной (муниципальной) собственности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</si>
  <si>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Приложение №2</t>
  </si>
  <si>
    <t>к Решению Собрания депутатов городского поселения "Пушкиногорье"</t>
  </si>
  <si>
    <t>Об исполнении бюджета муниципального образования "Пушкиногорье"</t>
  </si>
  <si>
    <t>Исполнение по ведомственной структуре расходов</t>
  </si>
  <si>
    <t>Уточненный годовой план на 01.01.2020г.</t>
  </si>
  <si>
    <t>кассовое исполнение на 01.01.2020г.</t>
  </si>
  <si>
    <t xml:space="preserve">% исполнения </t>
  </si>
  <si>
    <t>"-"невуп-но; "+"перевып.</t>
  </si>
  <si>
    <t>за 2020 год"</t>
  </si>
  <si>
    <t>бюджета поселения за 2020 год</t>
  </si>
  <si>
    <t>Уточненный годовой план на 01.01.2021г.</t>
  </si>
  <si>
    <t>кассовое исполнение на 01.01.2021г.</t>
  </si>
  <si>
    <t xml:space="preserve">Приложение № 3 </t>
  </si>
  <si>
    <t>«Об исполнении бюджета муниципального образования</t>
  </si>
  <si>
    <t xml:space="preserve">Исполнение по расходам бюджета поселения </t>
  </si>
  <si>
    <t>"Пушкиногорье" за 2020 год</t>
  </si>
  <si>
    <t>за 2020 год</t>
  </si>
  <si>
    <t>Приложение №4</t>
  </si>
  <si>
    <t>Исполнение</t>
  </si>
  <si>
    <t>по бюджетным ассигнованиям по целевым статьям (муниципальным программам</t>
  </si>
  <si>
    <t>группам видов расходов классификации расходов бюджета поселения за 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</si>
</sst>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_-* #,##0.00&quot;р.&quot;_-;\-* #,##0.00&quot;р.&quot;_-;_-* \-??&quot;р.&quot;_-;_-@_-"/>
    <numFmt numFmtId="174" formatCode="#,##0.0"/>
    <numFmt numFmtId="175" formatCode="_-* #,##0.00_р_._-;\-* #,##0.00_р_._-;_-* \-?_р_._-;_-@_-"/>
    <numFmt numFmtId="176" formatCode="_-* #,##0.000_р_._-;\-* #,##0.000_р_._-;_-* \-?_р_._-;_-@_-"/>
    <numFmt numFmtId="177" formatCode="_-* #,##0.0000_р_._-;\-* #,##0.0000_р_._-;_-* \-?_р_._-;_-@_-"/>
    <numFmt numFmtId="178" formatCode="_-* #,##0.00000_р_._-;\-* #,##0.00000_р_._-;_-* \-?_р_._-;_-@_-"/>
    <numFmt numFmtId="179" formatCode="_-* #,##0.0_р_._-;\-* #,##0.0_р_._-;_-* &quot;-&quot;?_р_._-;_-@_-"/>
    <numFmt numFmtId="180" formatCode="_-* #,##0.00000_р_._-;\-* #,##0.00000_р_._-;_-* &quot;-&quot;?????_р_._-;_-@_-"/>
    <numFmt numFmtId="181" formatCode="_-* #,##0_р_._-;\-* #,##0_р_._-;_-* \-?_р_._-;_-@_-"/>
    <numFmt numFmtId="182" formatCode="_-* #,##0.000000_р_._-;\-* #,##0.000000_р_._-;_-* \-?_р_._-;_-@_-"/>
    <numFmt numFmtId="183" formatCode="#,##0.00000_ ;\-#,##0.00000\ "/>
    <numFmt numFmtId="184" formatCode="_-* #,##0.0\ _₽_-;\-* #,##0.0\ _₽_-;_-* &quot;-&quot;?\ _₽_-;_-@_-"/>
    <numFmt numFmtId="185" formatCode="_-* #,##0.00000\ _₽_-;\-* #,##0.00000\ _₽_-;_-* &quot;-&quot;?????\ _₽_-;_-@_-"/>
    <numFmt numFmtId="186" formatCode="0.0"/>
    <numFmt numFmtId="187" formatCode="#,##0.0_ ;\-#,##0.0\ "/>
    <numFmt numFmtId="188" formatCode="0.0000"/>
    <numFmt numFmtId="189" formatCode="0.000"/>
  </numFmts>
  <fonts count="68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i/>
      <sz val="10"/>
      <color indexed="18"/>
      <name val="Arial Cyr"/>
      <family val="2"/>
    </font>
    <font>
      <sz val="8"/>
      <name val="Arial Cyr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sz val="9"/>
      <color indexed="8"/>
      <name val="Arial Cyr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 Cyr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9"/>
      <color indexed="8"/>
      <name val="Bookman Old Style"/>
      <family val="1"/>
    </font>
    <font>
      <b/>
      <sz val="11"/>
      <color indexed="8"/>
      <name val="Arial Cyr"/>
      <family val="2"/>
    </font>
    <font>
      <b/>
      <sz val="11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49" fontId="5" fillId="34" borderId="10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172" fontId="10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0" fontId="9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0" fontId="5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4" fillId="35" borderId="10" xfId="0" applyNumberFormat="1" applyFont="1" applyFill="1" applyBorder="1" applyAlignment="1" applyProtection="1">
      <alignment vertical="top" wrapText="1"/>
      <protection locked="0"/>
    </xf>
    <xf numFmtId="49" fontId="4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vertical="top" wrapText="1"/>
    </xf>
    <xf numFmtId="49" fontId="9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4" fillId="34" borderId="10" xfId="0" applyFont="1" applyFill="1" applyBorder="1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horizontal="right" vertical="top" wrapText="1"/>
    </xf>
    <xf numFmtId="174" fontId="4" fillId="0" borderId="10" xfId="0" applyNumberFormat="1" applyFont="1" applyBorder="1" applyAlignment="1">
      <alignment horizontal="right" vertical="center"/>
    </xf>
    <xf numFmtId="174" fontId="9" fillId="0" borderId="1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vertical="center"/>
    </xf>
    <xf numFmtId="0" fontId="20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2" fontId="22" fillId="33" borderId="12" xfId="0" applyNumberFormat="1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72" fontId="23" fillId="34" borderId="12" xfId="0" applyNumberFormat="1" applyFont="1" applyFill="1" applyBorder="1" applyAlignment="1">
      <alignment horizontal="right" vertical="center" wrapText="1"/>
    </xf>
    <xf numFmtId="0" fontId="25" fillId="36" borderId="12" xfId="0" applyFont="1" applyFill="1" applyBorder="1" applyAlignment="1">
      <alignment horizontal="right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3" fillId="36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12" xfId="0" applyNumberFormat="1" applyFont="1" applyBorder="1" applyAlignment="1">
      <alignment vertical="top" wrapText="1"/>
    </xf>
    <xf numFmtId="172" fontId="4" fillId="35" borderId="12" xfId="0" applyNumberFormat="1" applyFont="1" applyFill="1" applyBorder="1" applyAlignment="1">
      <alignment horizontal="right" vertical="center" wrapText="1"/>
    </xf>
    <xf numFmtId="172" fontId="9" fillId="35" borderId="12" xfId="0" applyNumberFormat="1" applyFont="1" applyFill="1" applyBorder="1" applyAlignment="1">
      <alignment horizontal="right" vertical="center" wrapText="1"/>
    </xf>
    <xf numFmtId="0" fontId="11" fillId="35" borderId="12" xfId="0" applyFont="1" applyFill="1" applyBorder="1" applyAlignment="1">
      <alignment wrapText="1"/>
    </xf>
    <xf numFmtId="49" fontId="10" fillId="0" borderId="12" xfId="0" applyNumberFormat="1" applyFont="1" applyBorder="1" applyAlignment="1">
      <alignment horizontal="center" vertical="center" wrapText="1"/>
    </xf>
    <xf numFmtId="172" fontId="10" fillId="35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vertical="top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172" fontId="5" fillId="36" borderId="12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0" xfId="0" applyFont="1" applyFill="1" applyAlignment="1">
      <alignment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wrapText="1"/>
    </xf>
    <xf numFmtId="0" fontId="26" fillId="0" borderId="0" xfId="0" applyFont="1" applyAlignment="1">
      <alignment wrapText="1"/>
    </xf>
    <xf numFmtId="172" fontId="4" fillId="35" borderId="12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wrapText="1"/>
    </xf>
    <xf numFmtId="0" fontId="21" fillId="33" borderId="14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49" fontId="9" fillId="0" borderId="13" xfId="0" applyNumberFormat="1" applyFont="1" applyBorder="1" applyAlignment="1">
      <alignment horizontal="center" vertical="center" wrapText="1"/>
    </xf>
    <xf numFmtId="172" fontId="9" fillId="35" borderId="13" xfId="0" applyNumberFormat="1" applyFont="1" applyFill="1" applyBorder="1" applyAlignment="1">
      <alignment horizontal="right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2" fontId="9" fillId="35" borderId="15" xfId="0" applyNumberFormat="1" applyFont="1" applyFill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right" vertical="center" wrapText="1"/>
    </xf>
    <xf numFmtId="49" fontId="9" fillId="37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right"/>
    </xf>
    <xf numFmtId="172" fontId="4" fillId="0" borderId="12" xfId="0" applyNumberFormat="1" applyFont="1" applyBorder="1" applyAlignment="1">
      <alignment horizontal="right" vertical="center" wrapText="1"/>
    </xf>
    <xf numFmtId="0" fontId="4" fillId="38" borderId="10" xfId="0" applyNumberFormat="1" applyFont="1" applyFill="1" applyBorder="1" applyAlignment="1">
      <alignment vertical="top" wrapText="1"/>
    </xf>
    <xf numFmtId="49" fontId="4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4" fillId="38" borderId="15" xfId="0" applyNumberFormat="1" applyFont="1" applyFill="1" applyBorder="1" applyAlignment="1">
      <alignment vertical="top" wrapText="1"/>
    </xf>
    <xf numFmtId="49" fontId="4" fillId="38" borderId="15" xfId="0" applyNumberFormat="1" applyFont="1" applyFill="1" applyBorder="1" applyAlignment="1">
      <alignment horizontal="center" vertical="center" wrapText="1"/>
    </xf>
    <xf numFmtId="49" fontId="9" fillId="38" borderId="15" xfId="0" applyNumberFormat="1" applyFont="1" applyFill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right" vertical="center" wrapText="1"/>
    </xf>
    <xf numFmtId="172" fontId="4" fillId="38" borderId="15" xfId="0" applyNumberFormat="1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49" fontId="5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/>
    </xf>
    <xf numFmtId="172" fontId="5" fillId="36" borderId="12" xfId="0" applyNumberFormat="1" applyFont="1" applyFill="1" applyBorder="1" applyAlignment="1">
      <alignment horizontal="left" vertical="center" wrapText="1"/>
    </xf>
    <xf numFmtId="172" fontId="9" fillId="35" borderId="12" xfId="0" applyNumberFormat="1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horizontal="right" vertical="center" wrapText="1"/>
    </xf>
    <xf numFmtId="49" fontId="5" fillId="36" borderId="13" xfId="0" applyNumberFormat="1" applyFont="1" applyFill="1" applyBorder="1" applyAlignment="1">
      <alignment horizontal="center" vertical="center" wrapText="1"/>
    </xf>
    <xf numFmtId="49" fontId="9" fillId="36" borderId="13" xfId="0" applyNumberFormat="1" applyFont="1" applyFill="1" applyBorder="1" applyAlignment="1">
      <alignment horizontal="center" vertical="center" wrapText="1"/>
    </xf>
    <xf numFmtId="172" fontId="5" fillId="36" borderId="13" xfId="0" applyNumberFormat="1" applyFont="1" applyFill="1" applyBorder="1" applyAlignment="1">
      <alignment horizontal="left" vertical="center" wrapText="1"/>
    </xf>
    <xf numFmtId="172" fontId="9" fillId="35" borderId="15" xfId="0" applyNumberFormat="1" applyFont="1" applyFill="1" applyBorder="1" applyAlignment="1">
      <alignment horizontal="left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172" fontId="5" fillId="38" borderId="15" xfId="0" applyNumberFormat="1" applyFont="1" applyFill="1" applyBorder="1" applyAlignment="1">
      <alignment horizontal="right" vertical="center"/>
    </xf>
    <xf numFmtId="172" fontId="4" fillId="38" borderId="15" xfId="0" applyNumberFormat="1" applyFont="1" applyFill="1" applyBorder="1" applyAlignment="1">
      <alignment horizontal="right" vertical="center"/>
    </xf>
    <xf numFmtId="172" fontId="9" fillId="38" borderId="15" xfId="0" applyNumberFormat="1" applyFont="1" applyFill="1" applyBorder="1" applyAlignment="1">
      <alignment horizontal="right" vertical="center"/>
    </xf>
    <xf numFmtId="0" fontId="25" fillId="36" borderId="15" xfId="0" applyFont="1" applyFill="1" applyBorder="1" applyAlignment="1">
      <alignment horizontal="right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 wrapText="1"/>
    </xf>
    <xf numFmtId="172" fontId="5" fillId="36" borderId="15" xfId="0" applyNumberFormat="1" applyFont="1" applyFill="1" applyBorder="1" applyAlignment="1">
      <alignment horizontal="left" vertical="center" wrapText="1"/>
    </xf>
    <xf numFmtId="0" fontId="10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2" fontId="9" fillId="35" borderId="14" xfId="0" applyNumberFormat="1" applyFont="1" applyFill="1" applyBorder="1" applyAlignment="1">
      <alignment horizontal="left" vertical="center" wrapText="1"/>
    </xf>
    <xf numFmtId="172" fontId="4" fillId="35" borderId="15" xfId="0" applyNumberFormat="1" applyFont="1" applyFill="1" applyBorder="1" applyAlignment="1">
      <alignment horizontal="left" vertical="center"/>
    </xf>
    <xf numFmtId="172" fontId="9" fillId="35" borderId="15" xfId="0" applyNumberFormat="1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right" vertical="center"/>
    </xf>
    <xf numFmtId="172" fontId="9" fillId="38" borderId="10" xfId="0" applyNumberFormat="1" applyFont="1" applyFill="1" applyBorder="1" applyAlignment="1">
      <alignment horizontal="right" vertical="center"/>
    </xf>
    <xf numFmtId="172" fontId="4" fillId="38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left" vertical="center"/>
    </xf>
    <xf numFmtId="172" fontId="4" fillId="38" borderId="10" xfId="0" applyNumberFormat="1" applyFont="1" applyFill="1" applyBorder="1" applyAlignment="1">
      <alignment horizontal="left" vertical="center"/>
    </xf>
    <xf numFmtId="172" fontId="9" fillId="38" borderId="10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center" vertical="center"/>
    </xf>
    <xf numFmtId="172" fontId="9" fillId="39" borderId="10" xfId="0" applyNumberFormat="1" applyFont="1" applyFill="1" applyBorder="1" applyAlignment="1">
      <alignment horizontal="right" vertical="center"/>
    </xf>
    <xf numFmtId="172" fontId="4" fillId="37" borderId="10" xfId="0" applyNumberFormat="1" applyFont="1" applyFill="1" applyBorder="1" applyAlignment="1">
      <alignment horizontal="right" vertical="center"/>
    </xf>
    <xf numFmtId="172" fontId="3" fillId="35" borderId="15" xfId="0" applyNumberFormat="1" applyFont="1" applyFill="1" applyBorder="1" applyAlignment="1">
      <alignment horizontal="right" wrapText="1"/>
    </xf>
    <xf numFmtId="172" fontId="3" fillId="35" borderId="17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5" fillId="36" borderId="14" xfId="0" applyFont="1" applyFill="1" applyBorder="1" applyAlignment="1">
      <alignment horizontal="right" vertical="center" wrapText="1"/>
    </xf>
    <xf numFmtId="49" fontId="5" fillId="36" borderId="14" xfId="0" applyNumberFormat="1" applyFont="1" applyFill="1" applyBorder="1" applyAlignment="1">
      <alignment horizontal="center" vertical="center" wrapText="1"/>
    </xf>
    <xf numFmtId="49" fontId="9" fillId="36" borderId="14" xfId="0" applyNumberFormat="1" applyFont="1" applyFill="1" applyBorder="1" applyAlignment="1">
      <alignment horizontal="center" vertical="center" wrapText="1"/>
    </xf>
    <xf numFmtId="172" fontId="5" fillId="36" borderId="14" xfId="0" applyNumberFormat="1" applyFont="1" applyFill="1" applyBorder="1" applyAlignment="1">
      <alignment horizontal="right" vertical="center" wrapText="1"/>
    </xf>
    <xf numFmtId="49" fontId="9" fillId="35" borderId="15" xfId="0" applyNumberFormat="1" applyFont="1" applyFill="1" applyBorder="1" applyAlignment="1">
      <alignment vertical="top" wrapText="1"/>
    </xf>
    <xf numFmtId="172" fontId="4" fillId="35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 wrapText="1"/>
    </xf>
    <xf numFmtId="0" fontId="0" fillId="0" borderId="0" xfId="52" applyFont="1" applyBorder="1" applyAlignment="1">
      <alignment horizontal="right"/>
      <protection/>
    </xf>
    <xf numFmtId="0" fontId="45" fillId="0" borderId="0" xfId="52" applyFont="1" applyBorder="1" applyAlignment="1">
      <alignment horizontal="right"/>
      <protection/>
    </xf>
    <xf numFmtId="172" fontId="0" fillId="0" borderId="0" xfId="0" applyNumberFormat="1" applyAlignment="1">
      <alignment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186" fontId="46" fillId="0" borderId="15" xfId="0" applyNumberFormat="1" applyFont="1" applyBorder="1" applyAlignment="1">
      <alignment horizontal="center" vertical="center" wrapText="1"/>
    </xf>
    <xf numFmtId="172" fontId="46" fillId="0" borderId="15" xfId="0" applyNumberFormat="1" applyFont="1" applyBorder="1" applyAlignment="1">
      <alignment horizontal="center" vertical="center" wrapText="1"/>
    </xf>
    <xf numFmtId="172" fontId="17" fillId="0" borderId="16" xfId="0" applyNumberFormat="1" applyFont="1" applyBorder="1" applyAlignment="1">
      <alignment horizontal="right" vertical="center" wrapText="1"/>
    </xf>
    <xf numFmtId="187" fontId="17" fillId="0" borderId="16" xfId="0" applyNumberFormat="1" applyFont="1" applyBorder="1" applyAlignment="1">
      <alignment horizontal="right" vertical="center" wrapText="1"/>
    </xf>
    <xf numFmtId="172" fontId="48" fillId="0" borderId="10" xfId="0" applyNumberFormat="1" applyFont="1" applyBorder="1" applyAlignment="1">
      <alignment horizontal="right" vertical="center" wrapText="1"/>
    </xf>
    <xf numFmtId="172" fontId="15" fillId="0" borderId="10" xfId="0" applyNumberFormat="1" applyFont="1" applyBorder="1" applyAlignment="1">
      <alignment horizontal="right" vertical="center"/>
    </xf>
    <xf numFmtId="172" fontId="27" fillId="33" borderId="10" xfId="0" applyNumberFormat="1" applyFont="1" applyFill="1" applyBorder="1" applyAlignment="1">
      <alignment horizontal="right" vertical="center"/>
    </xf>
    <xf numFmtId="172" fontId="47" fillId="35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9" fillId="39" borderId="15" xfId="0" applyFont="1" applyFill="1" applyBorder="1" applyAlignment="1">
      <alignment horizontal="center" vertical="center" wrapText="1"/>
    </xf>
    <xf numFmtId="49" fontId="50" fillId="39" borderId="15" xfId="0" applyNumberFormat="1" applyFont="1" applyFill="1" applyBorder="1" applyAlignment="1">
      <alignment horizontal="center" vertical="center"/>
    </xf>
    <xf numFmtId="0" fontId="50" fillId="39" borderId="15" xfId="0" applyFont="1" applyFill="1" applyBorder="1" applyAlignment="1">
      <alignment horizontal="center" vertical="center" wrapText="1"/>
    </xf>
    <xf numFmtId="0" fontId="50" fillId="39" borderId="18" xfId="0" applyFont="1" applyFill="1" applyBorder="1" applyAlignment="1">
      <alignment horizontal="center" vertical="center" wrapText="1"/>
    </xf>
    <xf numFmtId="0" fontId="46" fillId="39" borderId="15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/>
    </xf>
    <xf numFmtId="186" fontId="46" fillId="39" borderId="19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172" fontId="22" fillId="33" borderId="20" xfId="0" applyNumberFormat="1" applyFont="1" applyFill="1" applyBorder="1" applyAlignment="1">
      <alignment horizontal="right" vertical="center" wrapText="1"/>
    </xf>
    <xf numFmtId="186" fontId="2" fillId="0" borderId="15" xfId="0" applyNumberFormat="1" applyFont="1" applyBorder="1" applyAlignment="1">
      <alignment vertical="center"/>
    </xf>
    <xf numFmtId="187" fontId="2" fillId="0" borderId="15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1"/>
  <sheetViews>
    <sheetView zoomScalePageLayoutView="0" workbookViewId="0" topLeftCell="A111">
      <selection activeCell="G10" sqref="G10:H10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15.125" style="1" customWidth="1"/>
    <col min="6" max="6" width="8.00390625" style="2" customWidth="1"/>
    <col min="7" max="7" width="15.125" style="135" customWidth="1"/>
    <col min="8" max="8" width="15.00390625" style="1" customWidth="1"/>
    <col min="9" max="9" width="12.125" style="1" customWidth="1"/>
    <col min="10" max="10" width="12.875" style="1" customWidth="1"/>
    <col min="11" max="16384" width="9.125" style="1" customWidth="1"/>
  </cols>
  <sheetData>
    <row r="1" spans="1:10" ht="12.75">
      <c r="A1" s="198" t="s">
        <v>177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2.75">
      <c r="A2" s="199" t="s">
        <v>178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2.75">
      <c r="A3" s="199" t="s">
        <v>179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2.75">
      <c r="A4" s="198" t="s">
        <v>185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7:45" ht="12.75">
      <c r="G5" s="71"/>
      <c r="H5"/>
      <c r="I5"/>
      <c r="J5" s="200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5.75">
      <c r="A6" s="194" t="s">
        <v>180</v>
      </c>
      <c r="B6" s="194"/>
      <c r="C6" s="194"/>
      <c r="D6" s="194"/>
      <c r="E6" s="194"/>
      <c r="F6" s="194"/>
      <c r="G6" s="194"/>
      <c r="H6" s="195"/>
      <c r="I6" s="195"/>
      <c r="J6" s="195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75">
      <c r="A7" s="194" t="s">
        <v>186</v>
      </c>
      <c r="B7" s="194"/>
      <c r="C7" s="194"/>
      <c r="D7" s="194"/>
      <c r="E7" s="194"/>
      <c r="F7" s="194"/>
      <c r="G7" s="194"/>
      <c r="H7" s="195"/>
      <c r="I7" s="195"/>
      <c r="J7" s="195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7:45" ht="12.75">
      <c r="G8" s="4" t="s">
        <v>0</v>
      </c>
      <c r="H8"/>
      <c r="I8"/>
      <c r="J8" s="20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69" customHeight="1">
      <c r="A9" s="201" t="s">
        <v>1</v>
      </c>
      <c r="B9" s="201" t="s">
        <v>2</v>
      </c>
      <c r="C9" s="202" t="s">
        <v>3</v>
      </c>
      <c r="D9" s="202" t="s">
        <v>4</v>
      </c>
      <c r="E9" s="201" t="s">
        <v>5</v>
      </c>
      <c r="F9" s="201" t="s">
        <v>6</v>
      </c>
      <c r="G9" s="203" t="s">
        <v>187</v>
      </c>
      <c r="H9" s="203" t="s">
        <v>188</v>
      </c>
      <c r="I9" s="204" t="s">
        <v>183</v>
      </c>
      <c r="J9" s="205" t="s">
        <v>184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10" ht="36">
      <c r="A10" s="5" t="s">
        <v>7</v>
      </c>
      <c r="B10" s="6">
        <v>800</v>
      </c>
      <c r="C10" s="7"/>
      <c r="D10" s="7"/>
      <c r="E10" s="6"/>
      <c r="F10" s="6"/>
      <c r="G10" s="208">
        <f>SUM(G131)</f>
        <v>33309.5</v>
      </c>
      <c r="H10" s="208">
        <f>SUM(H131)</f>
        <v>32976.212660000005</v>
      </c>
      <c r="I10" s="206">
        <f>SUM(H10/G10*100)</f>
        <v>98.99942256713553</v>
      </c>
      <c r="J10" s="207">
        <f>SUM(H10-G10)</f>
        <v>-333.2873399999953</v>
      </c>
    </row>
    <row r="11" spans="1:10" ht="15.75">
      <c r="A11" s="8" t="s">
        <v>8</v>
      </c>
      <c r="B11" s="9">
        <v>800</v>
      </c>
      <c r="C11" s="10" t="s">
        <v>9</v>
      </c>
      <c r="D11" s="11"/>
      <c r="E11" s="12"/>
      <c r="F11" s="12"/>
      <c r="G11" s="13">
        <f>SUM(G20+G30+G41+G15)+G33+G38</f>
        <v>5917.018249999999</v>
      </c>
      <c r="H11" s="13">
        <f>SUM(H20+H30+H41+H15)+H33+H38</f>
        <v>5903.73184</v>
      </c>
      <c r="I11" s="206">
        <f aca="true" t="shared" si="0" ref="I11:I74">SUM(H11/G11*100)</f>
        <v>99.77545430082122</v>
      </c>
      <c r="J11" s="207">
        <f aca="true" t="shared" si="1" ref="J11:J74">SUM(H11-G11)</f>
        <v>-13.286409999998796</v>
      </c>
    </row>
    <row r="12" spans="1:10" s="19" customFormat="1" ht="31.5" customHeight="1" hidden="1">
      <c r="A12" s="14" t="s">
        <v>10</v>
      </c>
      <c r="B12" s="15">
        <v>800</v>
      </c>
      <c r="C12" s="16" t="s">
        <v>9</v>
      </c>
      <c r="D12" s="16" t="s">
        <v>11</v>
      </c>
      <c r="E12" s="17"/>
      <c r="F12" s="17"/>
      <c r="G12" s="18">
        <f>SUM(G13)</f>
        <v>0</v>
      </c>
      <c r="H12" s="18">
        <f>SUM(H13)</f>
        <v>0</v>
      </c>
      <c r="I12" s="206" t="e">
        <f t="shared" si="0"/>
        <v>#DIV/0!</v>
      </c>
      <c r="J12" s="207">
        <f t="shared" si="1"/>
        <v>0</v>
      </c>
    </row>
    <row r="13" spans="1:10" s="25" customFormat="1" ht="49.5" customHeight="1" hidden="1">
      <c r="A13" s="20" t="s">
        <v>12</v>
      </c>
      <c r="B13" s="21">
        <v>800</v>
      </c>
      <c r="C13" s="22" t="s">
        <v>9</v>
      </c>
      <c r="D13" s="22" t="s">
        <v>11</v>
      </c>
      <c r="E13" s="23" t="s">
        <v>13</v>
      </c>
      <c r="F13" s="23"/>
      <c r="G13" s="24">
        <f>G14</f>
        <v>0</v>
      </c>
      <c r="H13" s="24">
        <f>H14</f>
        <v>0</v>
      </c>
      <c r="I13" s="206" t="e">
        <f t="shared" si="0"/>
        <v>#DIV/0!</v>
      </c>
      <c r="J13" s="207">
        <f t="shared" si="1"/>
        <v>0</v>
      </c>
    </row>
    <row r="14" spans="1:10" s="31" customFormat="1" ht="51.75" customHeight="1" hidden="1">
      <c r="A14" s="26" t="s">
        <v>14</v>
      </c>
      <c r="B14" s="27">
        <v>800</v>
      </c>
      <c r="C14" s="28" t="s">
        <v>9</v>
      </c>
      <c r="D14" s="28" t="s">
        <v>11</v>
      </c>
      <c r="E14" s="29" t="s">
        <v>13</v>
      </c>
      <c r="F14" s="29" t="s">
        <v>15</v>
      </c>
      <c r="G14" s="30"/>
      <c r="H14" s="30"/>
      <c r="I14" s="206" t="e">
        <f t="shared" si="0"/>
        <v>#DIV/0!</v>
      </c>
      <c r="J14" s="207">
        <f t="shared" si="1"/>
        <v>0</v>
      </c>
    </row>
    <row r="15" spans="1:10" s="19" customFormat="1" ht="39.75" customHeight="1">
      <c r="A15" s="14" t="s">
        <v>16</v>
      </c>
      <c r="B15" s="15">
        <v>800</v>
      </c>
      <c r="C15" s="16" t="s">
        <v>9</v>
      </c>
      <c r="D15" s="16" t="s">
        <v>17</v>
      </c>
      <c r="E15" s="17"/>
      <c r="F15" s="17"/>
      <c r="G15" s="18">
        <f>SUM(G16)+G18</f>
        <v>14.253</v>
      </c>
      <c r="H15" s="18">
        <f>SUM(H16)+H18</f>
        <v>14.25182</v>
      </c>
      <c r="I15" s="206">
        <f t="shared" si="0"/>
        <v>99.9917210411843</v>
      </c>
      <c r="J15" s="207">
        <f t="shared" si="1"/>
        <v>-0.0011799999999997368</v>
      </c>
    </row>
    <row r="16" spans="1:10" s="25" customFormat="1" ht="63.75">
      <c r="A16" s="32" t="s">
        <v>125</v>
      </c>
      <c r="B16" s="21">
        <v>800</v>
      </c>
      <c r="C16" s="22" t="s">
        <v>9</v>
      </c>
      <c r="D16" s="22" t="s">
        <v>17</v>
      </c>
      <c r="E16" s="23" t="s">
        <v>18</v>
      </c>
      <c r="F16" s="23"/>
      <c r="G16" s="24">
        <f>G17</f>
        <v>1.67</v>
      </c>
      <c r="H16" s="24">
        <f>H17</f>
        <v>1.66923</v>
      </c>
      <c r="I16" s="206">
        <f t="shared" si="0"/>
        <v>99.95389221556886</v>
      </c>
      <c r="J16" s="207">
        <f t="shared" si="1"/>
        <v>-0.0007699999999999374</v>
      </c>
    </row>
    <row r="17" spans="1:10" s="25" customFormat="1" ht="51.75" customHeight="1">
      <c r="A17" s="26" t="s">
        <v>14</v>
      </c>
      <c r="B17" s="27">
        <v>800</v>
      </c>
      <c r="C17" s="28" t="s">
        <v>9</v>
      </c>
      <c r="D17" s="28" t="s">
        <v>17</v>
      </c>
      <c r="E17" s="29" t="s">
        <v>18</v>
      </c>
      <c r="F17" s="29" t="s">
        <v>15</v>
      </c>
      <c r="G17" s="30">
        <v>1.67</v>
      </c>
      <c r="H17" s="30">
        <v>1.66923</v>
      </c>
      <c r="I17" s="206">
        <f t="shared" si="0"/>
        <v>99.95389221556886</v>
      </c>
      <c r="J17" s="207">
        <f t="shared" si="1"/>
        <v>-0.0007699999999999374</v>
      </c>
    </row>
    <row r="18" spans="1:10" s="25" customFormat="1" ht="68.25" customHeight="1">
      <c r="A18" s="32" t="s">
        <v>124</v>
      </c>
      <c r="B18" s="21">
        <v>800</v>
      </c>
      <c r="C18" s="22" t="s">
        <v>9</v>
      </c>
      <c r="D18" s="22" t="s">
        <v>17</v>
      </c>
      <c r="E18" s="23" t="s">
        <v>19</v>
      </c>
      <c r="F18" s="23"/>
      <c r="G18" s="24">
        <f>G19</f>
        <v>12.583</v>
      </c>
      <c r="H18" s="24">
        <f>H19</f>
        <v>12.58259</v>
      </c>
      <c r="I18" s="206">
        <f t="shared" si="0"/>
        <v>99.99674163554</v>
      </c>
      <c r="J18" s="207">
        <f t="shared" si="1"/>
        <v>-0.00041000000000046555</v>
      </c>
    </row>
    <row r="19" spans="1:10" s="25" customFormat="1" ht="51" customHeight="1">
      <c r="A19" s="26" t="s">
        <v>14</v>
      </c>
      <c r="B19" s="27">
        <v>800</v>
      </c>
      <c r="C19" s="28" t="s">
        <v>9</v>
      </c>
      <c r="D19" s="28" t="s">
        <v>17</v>
      </c>
      <c r="E19" s="29" t="s">
        <v>19</v>
      </c>
      <c r="F19" s="29" t="s">
        <v>15</v>
      </c>
      <c r="G19" s="30">
        <v>12.583</v>
      </c>
      <c r="H19" s="30">
        <v>12.58259</v>
      </c>
      <c r="I19" s="206">
        <f t="shared" si="0"/>
        <v>99.99674163554</v>
      </c>
      <c r="J19" s="207">
        <f t="shared" si="1"/>
        <v>-0.00041000000000046555</v>
      </c>
    </row>
    <row r="20" spans="1:10" ht="38.25">
      <c r="A20" s="14" t="s">
        <v>20</v>
      </c>
      <c r="B20" s="15">
        <v>800</v>
      </c>
      <c r="C20" s="16" t="s">
        <v>9</v>
      </c>
      <c r="D20" s="16" t="s">
        <v>21</v>
      </c>
      <c r="E20" s="17"/>
      <c r="F20" s="17"/>
      <c r="G20" s="18">
        <f>G21+G26+G28</f>
        <v>4085.7223799999997</v>
      </c>
      <c r="H20" s="18">
        <f>H21+H26+H28</f>
        <v>4072.4371499999997</v>
      </c>
      <c r="I20" s="206">
        <f t="shared" si="0"/>
        <v>99.67483767215725</v>
      </c>
      <c r="J20" s="207">
        <f t="shared" si="1"/>
        <v>-13.285229999999956</v>
      </c>
    </row>
    <row r="21" spans="1:10" ht="89.25">
      <c r="A21" s="32" t="s">
        <v>154</v>
      </c>
      <c r="B21" s="21">
        <v>800</v>
      </c>
      <c r="C21" s="22" t="s">
        <v>9</v>
      </c>
      <c r="D21" s="22" t="s">
        <v>21</v>
      </c>
      <c r="E21" s="23" t="s">
        <v>22</v>
      </c>
      <c r="F21" s="23"/>
      <c r="G21" s="24">
        <f>G22+G23+G24+G25</f>
        <v>4028.92638</v>
      </c>
      <c r="H21" s="24">
        <f>H22+H23+H24+H25</f>
        <v>4015.64182</v>
      </c>
      <c r="I21" s="206">
        <f t="shared" si="0"/>
        <v>99.67027047041748</v>
      </c>
      <c r="J21" s="207">
        <f t="shared" si="1"/>
        <v>-13.284560000000056</v>
      </c>
    </row>
    <row r="22" spans="1:10" s="31" customFormat="1" ht="51">
      <c r="A22" s="26" t="s">
        <v>14</v>
      </c>
      <c r="B22" s="27">
        <v>800</v>
      </c>
      <c r="C22" s="28" t="s">
        <v>9</v>
      </c>
      <c r="D22" s="28" t="s">
        <v>21</v>
      </c>
      <c r="E22" s="29" t="s">
        <v>22</v>
      </c>
      <c r="F22" s="29" t="s">
        <v>15</v>
      </c>
      <c r="G22" s="30">
        <v>2873.196</v>
      </c>
      <c r="H22" s="30">
        <v>2873.19411</v>
      </c>
      <c r="I22" s="206">
        <f t="shared" si="0"/>
        <v>99.99993421959378</v>
      </c>
      <c r="J22" s="207">
        <f t="shared" si="1"/>
        <v>-0.001890000000003056</v>
      </c>
    </row>
    <row r="23" spans="1:10" s="31" customFormat="1" ht="25.5">
      <c r="A23" s="26" t="s">
        <v>23</v>
      </c>
      <c r="B23" s="29" t="s">
        <v>24</v>
      </c>
      <c r="C23" s="28" t="s">
        <v>9</v>
      </c>
      <c r="D23" s="28" t="s">
        <v>21</v>
      </c>
      <c r="E23" s="29" t="s">
        <v>22</v>
      </c>
      <c r="F23" s="29" t="s">
        <v>25</v>
      </c>
      <c r="G23" s="30">
        <v>987.72238</v>
      </c>
      <c r="H23" s="209">
        <v>974.44037</v>
      </c>
      <c r="I23" s="206">
        <f t="shared" si="0"/>
        <v>98.65528915118841</v>
      </c>
      <c r="J23" s="207">
        <f t="shared" si="1"/>
        <v>-13.282010000000014</v>
      </c>
    </row>
    <row r="24" spans="1:10" s="31" customFormat="1" ht="12.75" hidden="1">
      <c r="A24" s="33" t="s">
        <v>30</v>
      </c>
      <c r="B24" s="29" t="s">
        <v>24</v>
      </c>
      <c r="C24" s="28" t="s">
        <v>9</v>
      </c>
      <c r="D24" s="28" t="s">
        <v>21</v>
      </c>
      <c r="E24" s="29" t="s">
        <v>22</v>
      </c>
      <c r="F24" s="29" t="s">
        <v>31</v>
      </c>
      <c r="G24" s="30"/>
      <c r="H24" s="209"/>
      <c r="I24" s="206" t="e">
        <f t="shared" si="0"/>
        <v>#DIV/0!</v>
      </c>
      <c r="J24" s="207">
        <f t="shared" si="1"/>
        <v>0</v>
      </c>
    </row>
    <row r="25" spans="1:10" s="31" customFormat="1" ht="12.75">
      <c r="A25" s="33" t="s">
        <v>26</v>
      </c>
      <c r="B25" s="29" t="s">
        <v>24</v>
      </c>
      <c r="C25" s="28" t="s">
        <v>9</v>
      </c>
      <c r="D25" s="28" t="s">
        <v>21</v>
      </c>
      <c r="E25" s="29" t="s">
        <v>22</v>
      </c>
      <c r="F25" s="29" t="s">
        <v>24</v>
      </c>
      <c r="G25" s="30">
        <v>168.008</v>
      </c>
      <c r="H25" s="30">
        <v>168.00734</v>
      </c>
      <c r="I25" s="206">
        <f t="shared" si="0"/>
        <v>99.99960716156373</v>
      </c>
      <c r="J25" s="207">
        <f t="shared" si="1"/>
        <v>-0.000660000000010541</v>
      </c>
    </row>
    <row r="26" spans="1:10" ht="64.5" customHeight="1">
      <c r="A26" s="32" t="s">
        <v>155</v>
      </c>
      <c r="B26" s="21">
        <v>800</v>
      </c>
      <c r="C26" s="22" t="s">
        <v>9</v>
      </c>
      <c r="D26" s="22" t="s">
        <v>21</v>
      </c>
      <c r="E26" s="23" t="s">
        <v>27</v>
      </c>
      <c r="F26" s="23"/>
      <c r="G26" s="24">
        <f>G27</f>
        <v>56.796</v>
      </c>
      <c r="H26" s="24">
        <f>H27</f>
        <v>56.79533</v>
      </c>
      <c r="I26" s="206">
        <f t="shared" si="0"/>
        <v>99.99882033946052</v>
      </c>
      <c r="J26" s="207">
        <f t="shared" si="1"/>
        <v>-0.0006699999999995043</v>
      </c>
    </row>
    <row r="27" spans="1:10" ht="24.75" customHeight="1">
      <c r="A27" s="26" t="s">
        <v>14</v>
      </c>
      <c r="B27" s="27">
        <v>800</v>
      </c>
      <c r="C27" s="28" t="s">
        <v>9</v>
      </c>
      <c r="D27" s="28" t="s">
        <v>21</v>
      </c>
      <c r="E27" s="29" t="s">
        <v>27</v>
      </c>
      <c r="F27" s="29" t="s">
        <v>15</v>
      </c>
      <c r="G27" s="30">
        <v>56.796</v>
      </c>
      <c r="H27" s="30">
        <v>56.79533</v>
      </c>
      <c r="I27" s="206">
        <f t="shared" si="0"/>
        <v>99.99882033946052</v>
      </c>
      <c r="J27" s="207">
        <f t="shared" si="1"/>
        <v>-0.0006699999999995043</v>
      </c>
    </row>
    <row r="28" spans="1:10" s="25" customFormat="1" ht="51" hidden="1">
      <c r="A28" s="32" t="s">
        <v>28</v>
      </c>
      <c r="B28" s="21">
        <v>800</v>
      </c>
      <c r="C28" s="22" t="s">
        <v>9</v>
      </c>
      <c r="D28" s="22" t="s">
        <v>21</v>
      </c>
      <c r="E28" s="23" t="s">
        <v>29</v>
      </c>
      <c r="F28" s="23"/>
      <c r="G28" s="24">
        <f>G29</f>
        <v>0</v>
      </c>
      <c r="H28" s="24">
        <f>H29</f>
        <v>0</v>
      </c>
      <c r="I28" s="206" t="e">
        <f t="shared" si="0"/>
        <v>#DIV/0!</v>
      </c>
      <c r="J28" s="207">
        <f t="shared" si="1"/>
        <v>0</v>
      </c>
    </row>
    <row r="29" spans="1:10" s="31" customFormat="1" ht="12.75" hidden="1">
      <c r="A29" s="33" t="s">
        <v>30</v>
      </c>
      <c r="B29" s="27">
        <v>800</v>
      </c>
      <c r="C29" s="28" t="s">
        <v>9</v>
      </c>
      <c r="D29" s="28" t="s">
        <v>21</v>
      </c>
      <c r="E29" s="29" t="s">
        <v>29</v>
      </c>
      <c r="F29" s="29" t="s">
        <v>31</v>
      </c>
      <c r="G29" s="30"/>
      <c r="H29" s="30"/>
      <c r="I29" s="206" t="e">
        <f t="shared" si="0"/>
        <v>#DIV/0!</v>
      </c>
      <c r="J29" s="207">
        <f t="shared" si="1"/>
        <v>0</v>
      </c>
    </row>
    <row r="30" spans="1:10" ht="26.25" customHeight="1">
      <c r="A30" s="34" t="s">
        <v>32</v>
      </c>
      <c r="B30" s="17" t="s">
        <v>24</v>
      </c>
      <c r="C30" s="16" t="s">
        <v>9</v>
      </c>
      <c r="D30" s="16" t="s">
        <v>33</v>
      </c>
      <c r="E30" s="17"/>
      <c r="F30" s="17"/>
      <c r="G30" s="18">
        <f aca="true" t="shared" si="2" ref="G30:J31">G31</f>
        <v>133</v>
      </c>
      <c r="H30" s="18">
        <f t="shared" si="2"/>
        <v>133</v>
      </c>
      <c r="I30" s="206">
        <f t="shared" si="0"/>
        <v>100</v>
      </c>
      <c r="J30" s="207">
        <f t="shared" si="1"/>
        <v>0</v>
      </c>
    </row>
    <row r="31" spans="1:10" ht="51">
      <c r="A31" s="35" t="s">
        <v>34</v>
      </c>
      <c r="B31" s="23" t="s">
        <v>24</v>
      </c>
      <c r="C31" s="22" t="s">
        <v>9</v>
      </c>
      <c r="D31" s="22" t="s">
        <v>33</v>
      </c>
      <c r="E31" s="23" t="s">
        <v>35</v>
      </c>
      <c r="F31" s="23"/>
      <c r="G31" s="24">
        <f t="shared" si="2"/>
        <v>133</v>
      </c>
      <c r="H31" s="24">
        <f t="shared" si="2"/>
        <v>133</v>
      </c>
      <c r="I31" s="206">
        <f t="shared" si="0"/>
        <v>100</v>
      </c>
      <c r="J31" s="207">
        <f t="shared" si="1"/>
        <v>0</v>
      </c>
    </row>
    <row r="32" spans="1:10" s="31" customFormat="1" ht="15" customHeight="1">
      <c r="A32" s="33" t="s">
        <v>36</v>
      </c>
      <c r="B32" s="29" t="s">
        <v>24</v>
      </c>
      <c r="C32" s="28" t="s">
        <v>9</v>
      </c>
      <c r="D32" s="28" t="s">
        <v>33</v>
      </c>
      <c r="E32" s="29" t="s">
        <v>35</v>
      </c>
      <c r="F32" s="29" t="s">
        <v>37</v>
      </c>
      <c r="G32" s="30">
        <v>133</v>
      </c>
      <c r="H32" s="30">
        <v>133</v>
      </c>
      <c r="I32" s="206">
        <f t="shared" si="0"/>
        <v>100</v>
      </c>
      <c r="J32" s="207">
        <f t="shared" si="1"/>
        <v>0</v>
      </c>
    </row>
    <row r="33" spans="1:10" s="31" customFormat="1" ht="12.75">
      <c r="A33" s="34" t="s">
        <v>38</v>
      </c>
      <c r="B33" s="17" t="s">
        <v>24</v>
      </c>
      <c r="C33" s="16" t="s">
        <v>9</v>
      </c>
      <c r="D33" s="16" t="s">
        <v>39</v>
      </c>
      <c r="E33" s="17"/>
      <c r="F33" s="17"/>
      <c r="G33" s="18">
        <f>G34+G36</f>
        <v>1413.8178699999999</v>
      </c>
      <c r="H33" s="18">
        <f>H34+H36</f>
        <v>1413.8178699999999</v>
      </c>
      <c r="I33" s="206">
        <f t="shared" si="0"/>
        <v>100</v>
      </c>
      <c r="J33" s="207">
        <f t="shared" si="1"/>
        <v>0</v>
      </c>
    </row>
    <row r="34" spans="1:10" s="31" customFormat="1" ht="39" customHeight="1">
      <c r="A34" s="35" t="s">
        <v>169</v>
      </c>
      <c r="B34" s="23" t="s">
        <v>24</v>
      </c>
      <c r="C34" s="22" t="s">
        <v>9</v>
      </c>
      <c r="D34" s="22" t="s">
        <v>39</v>
      </c>
      <c r="E34" s="23" t="s">
        <v>170</v>
      </c>
      <c r="F34" s="23"/>
      <c r="G34" s="24">
        <f>G35</f>
        <v>253.51787</v>
      </c>
      <c r="H34" s="24">
        <f>H35</f>
        <v>253.51787</v>
      </c>
      <c r="I34" s="206">
        <f t="shared" si="0"/>
        <v>100</v>
      </c>
      <c r="J34" s="207">
        <f t="shared" si="1"/>
        <v>0</v>
      </c>
    </row>
    <row r="35" spans="1:10" s="31" customFormat="1" ht="25.5">
      <c r="A35" s="26" t="s">
        <v>23</v>
      </c>
      <c r="B35" s="29" t="s">
        <v>24</v>
      </c>
      <c r="C35" s="28" t="s">
        <v>9</v>
      </c>
      <c r="D35" s="28" t="s">
        <v>39</v>
      </c>
      <c r="E35" s="29" t="s">
        <v>170</v>
      </c>
      <c r="F35" s="29" t="s">
        <v>24</v>
      </c>
      <c r="G35" s="30">
        <v>253.51787</v>
      </c>
      <c r="H35" s="30">
        <v>253.51787</v>
      </c>
      <c r="I35" s="206">
        <f t="shared" si="0"/>
        <v>100</v>
      </c>
      <c r="J35" s="207">
        <f t="shared" si="1"/>
        <v>0</v>
      </c>
    </row>
    <row r="36" spans="1:10" s="31" customFormat="1" ht="51">
      <c r="A36" s="35" t="s">
        <v>123</v>
      </c>
      <c r="B36" s="23" t="s">
        <v>24</v>
      </c>
      <c r="C36" s="22" t="s">
        <v>9</v>
      </c>
      <c r="D36" s="22" t="s">
        <v>39</v>
      </c>
      <c r="E36" s="23" t="s">
        <v>122</v>
      </c>
      <c r="F36" s="23"/>
      <c r="G36" s="24">
        <f>G37</f>
        <v>1160.3</v>
      </c>
      <c r="H36" s="24">
        <f>H37</f>
        <v>1160.3</v>
      </c>
      <c r="I36" s="206">
        <f t="shared" si="0"/>
        <v>100</v>
      </c>
      <c r="J36" s="207">
        <f t="shared" si="1"/>
        <v>0</v>
      </c>
    </row>
    <row r="37" spans="1:10" s="31" customFormat="1" ht="25.5">
      <c r="A37" s="26" t="s">
        <v>23</v>
      </c>
      <c r="B37" s="29" t="s">
        <v>24</v>
      </c>
      <c r="C37" s="28" t="s">
        <v>9</v>
      </c>
      <c r="D37" s="28" t="s">
        <v>39</v>
      </c>
      <c r="E37" s="29" t="s">
        <v>122</v>
      </c>
      <c r="F37" s="29" t="s">
        <v>25</v>
      </c>
      <c r="G37" s="30">
        <v>1160.3</v>
      </c>
      <c r="H37" s="30">
        <v>1160.3</v>
      </c>
      <c r="I37" s="206">
        <f t="shared" si="0"/>
        <v>100</v>
      </c>
      <c r="J37" s="207">
        <f t="shared" si="1"/>
        <v>0</v>
      </c>
    </row>
    <row r="38" spans="1:10" s="36" customFormat="1" ht="12.75" hidden="1">
      <c r="A38" s="14" t="s">
        <v>40</v>
      </c>
      <c r="B38" s="15">
        <v>800</v>
      </c>
      <c r="C38" s="16" t="s">
        <v>9</v>
      </c>
      <c r="D38" s="16" t="s">
        <v>41</v>
      </c>
      <c r="E38" s="17"/>
      <c r="F38" s="17"/>
      <c r="G38" s="18">
        <f aca="true" t="shared" si="3" ref="G38:J39">G39</f>
        <v>0</v>
      </c>
      <c r="H38" s="18">
        <f t="shared" si="3"/>
        <v>0</v>
      </c>
      <c r="I38" s="206" t="e">
        <f t="shared" si="0"/>
        <v>#DIV/0!</v>
      </c>
      <c r="J38" s="207">
        <f t="shared" si="1"/>
        <v>0</v>
      </c>
    </row>
    <row r="39" spans="1:10" s="37" customFormat="1" ht="52.5" customHeight="1" hidden="1">
      <c r="A39" s="32" t="s">
        <v>28</v>
      </c>
      <c r="B39" s="21">
        <v>800</v>
      </c>
      <c r="C39" s="22" t="s">
        <v>9</v>
      </c>
      <c r="D39" s="22" t="s">
        <v>41</v>
      </c>
      <c r="E39" s="23" t="s">
        <v>29</v>
      </c>
      <c r="F39" s="23"/>
      <c r="G39" s="24">
        <f t="shared" si="3"/>
        <v>0</v>
      </c>
      <c r="H39" s="24">
        <f t="shared" si="3"/>
        <v>0</v>
      </c>
      <c r="I39" s="206" t="e">
        <f t="shared" si="0"/>
        <v>#DIV/0!</v>
      </c>
      <c r="J39" s="207">
        <f t="shared" si="1"/>
        <v>0</v>
      </c>
    </row>
    <row r="40" spans="1:10" s="38" customFormat="1" ht="12.75" hidden="1">
      <c r="A40" s="33" t="s">
        <v>26</v>
      </c>
      <c r="B40" s="27">
        <v>800</v>
      </c>
      <c r="C40" s="28" t="s">
        <v>9</v>
      </c>
      <c r="D40" s="28" t="s">
        <v>41</v>
      </c>
      <c r="E40" s="29" t="s">
        <v>29</v>
      </c>
      <c r="F40" s="29" t="s">
        <v>24</v>
      </c>
      <c r="G40" s="30"/>
      <c r="H40" s="30"/>
      <c r="I40" s="206" t="e">
        <f t="shared" si="0"/>
        <v>#DIV/0!</v>
      </c>
      <c r="J40" s="207">
        <f t="shared" si="1"/>
        <v>0</v>
      </c>
    </row>
    <row r="41" spans="1:10" s="36" customFormat="1" ht="12.75">
      <c r="A41" s="14" t="s">
        <v>42</v>
      </c>
      <c r="B41" s="15">
        <v>800</v>
      </c>
      <c r="C41" s="16" t="s">
        <v>9</v>
      </c>
      <c r="D41" s="16" t="s">
        <v>43</v>
      </c>
      <c r="E41" s="17"/>
      <c r="F41" s="17"/>
      <c r="G41" s="18">
        <f>G42+G45+G49+G47</f>
        <v>270.225</v>
      </c>
      <c r="H41" s="18">
        <f>H42+H45+H49+H47</f>
        <v>270.225</v>
      </c>
      <c r="I41" s="206">
        <f t="shared" si="0"/>
        <v>100</v>
      </c>
      <c r="J41" s="207">
        <f t="shared" si="1"/>
        <v>0</v>
      </c>
    </row>
    <row r="42" spans="1:10" s="36" customFormat="1" ht="89.25">
      <c r="A42" s="32" t="s">
        <v>154</v>
      </c>
      <c r="B42" s="21">
        <v>800</v>
      </c>
      <c r="C42" s="22" t="s">
        <v>9</v>
      </c>
      <c r="D42" s="22" t="s">
        <v>43</v>
      </c>
      <c r="E42" s="23" t="s">
        <v>22</v>
      </c>
      <c r="F42" s="23"/>
      <c r="G42" s="175">
        <f>SUM(G43:G44)</f>
        <v>222.725</v>
      </c>
      <c r="H42" s="175">
        <f>SUM(H43:H44)</f>
        <v>222.725</v>
      </c>
      <c r="I42" s="206">
        <f t="shared" si="0"/>
        <v>100</v>
      </c>
      <c r="J42" s="207">
        <f t="shared" si="1"/>
        <v>0</v>
      </c>
    </row>
    <row r="43" spans="1:10" s="36" customFormat="1" ht="25.5">
      <c r="A43" s="26" t="s">
        <v>23</v>
      </c>
      <c r="B43" s="29" t="s">
        <v>24</v>
      </c>
      <c r="C43" s="28" t="s">
        <v>9</v>
      </c>
      <c r="D43" s="28" t="s">
        <v>43</v>
      </c>
      <c r="E43" s="29" t="s">
        <v>22</v>
      </c>
      <c r="F43" s="29" t="s">
        <v>25</v>
      </c>
      <c r="G43" s="176">
        <v>7.225</v>
      </c>
      <c r="H43" s="174">
        <v>7.225</v>
      </c>
      <c r="I43" s="206">
        <f t="shared" si="0"/>
        <v>100</v>
      </c>
      <c r="J43" s="207">
        <f t="shared" si="1"/>
        <v>0</v>
      </c>
    </row>
    <row r="44" spans="1:10" s="36" customFormat="1" ht="12.75">
      <c r="A44" s="33" t="s">
        <v>30</v>
      </c>
      <c r="B44" s="29" t="s">
        <v>24</v>
      </c>
      <c r="C44" s="28" t="s">
        <v>9</v>
      </c>
      <c r="D44" s="28" t="s">
        <v>43</v>
      </c>
      <c r="E44" s="29" t="s">
        <v>22</v>
      </c>
      <c r="F44" s="29" t="s">
        <v>31</v>
      </c>
      <c r="G44" s="176">
        <v>215.5</v>
      </c>
      <c r="H44" s="174">
        <v>215.5</v>
      </c>
      <c r="I44" s="206">
        <f t="shared" si="0"/>
        <v>100</v>
      </c>
      <c r="J44" s="207">
        <f t="shared" si="1"/>
        <v>0</v>
      </c>
    </row>
    <row r="45" spans="1:10" s="37" customFormat="1" ht="78.75" customHeight="1">
      <c r="A45" s="39" t="s">
        <v>156</v>
      </c>
      <c r="B45" s="40">
        <v>800</v>
      </c>
      <c r="C45" s="41" t="s">
        <v>9</v>
      </c>
      <c r="D45" s="41" t="s">
        <v>43</v>
      </c>
      <c r="E45" s="42" t="s">
        <v>44</v>
      </c>
      <c r="F45" s="42"/>
      <c r="G45" s="43">
        <f>G46</f>
        <v>47.5</v>
      </c>
      <c r="H45" s="43">
        <f>H46</f>
        <v>47.5</v>
      </c>
      <c r="I45" s="206">
        <f t="shared" si="0"/>
        <v>100</v>
      </c>
      <c r="J45" s="207">
        <f t="shared" si="1"/>
        <v>0</v>
      </c>
    </row>
    <row r="46" spans="1:10" s="38" customFormat="1" ht="25.5">
      <c r="A46" s="26" t="s">
        <v>23</v>
      </c>
      <c r="B46" s="44">
        <v>800</v>
      </c>
      <c r="C46" s="28" t="s">
        <v>9</v>
      </c>
      <c r="D46" s="28" t="s">
        <v>43</v>
      </c>
      <c r="E46" s="29" t="s">
        <v>44</v>
      </c>
      <c r="F46" s="29" t="s">
        <v>25</v>
      </c>
      <c r="G46" s="30">
        <v>47.5</v>
      </c>
      <c r="H46" s="45">
        <v>47.5</v>
      </c>
      <c r="I46" s="206">
        <f t="shared" si="0"/>
        <v>100</v>
      </c>
      <c r="J46" s="207">
        <f t="shared" si="1"/>
        <v>0</v>
      </c>
    </row>
    <row r="47" spans="1:10" s="38" customFormat="1" ht="63.75" hidden="1">
      <c r="A47" s="63" t="s">
        <v>171</v>
      </c>
      <c r="B47" s="40">
        <v>800</v>
      </c>
      <c r="C47" s="41" t="s">
        <v>9</v>
      </c>
      <c r="D47" s="41" t="s">
        <v>43</v>
      </c>
      <c r="E47" s="42" t="s">
        <v>172</v>
      </c>
      <c r="F47" s="42"/>
      <c r="G47" s="43">
        <f>G48</f>
        <v>0</v>
      </c>
      <c r="H47" s="43">
        <f>H48</f>
        <v>0</v>
      </c>
      <c r="I47" s="206" t="e">
        <f t="shared" si="0"/>
        <v>#DIV/0!</v>
      </c>
      <c r="J47" s="207">
        <f t="shared" si="1"/>
        <v>0</v>
      </c>
    </row>
    <row r="48" spans="1:10" s="38" customFormat="1" ht="25.5" hidden="1">
      <c r="A48" s="26" t="s">
        <v>23</v>
      </c>
      <c r="B48" s="44">
        <v>800</v>
      </c>
      <c r="C48" s="28" t="s">
        <v>9</v>
      </c>
      <c r="D48" s="28" t="s">
        <v>43</v>
      </c>
      <c r="E48" s="29" t="s">
        <v>172</v>
      </c>
      <c r="F48" s="29" t="s">
        <v>25</v>
      </c>
      <c r="G48" s="30"/>
      <c r="H48" s="45"/>
      <c r="I48" s="206" t="e">
        <f t="shared" si="0"/>
        <v>#DIV/0!</v>
      </c>
      <c r="J48" s="207">
        <f t="shared" si="1"/>
        <v>0</v>
      </c>
    </row>
    <row r="49" spans="1:10" s="38" customFormat="1" ht="102" hidden="1">
      <c r="A49" s="39" t="s">
        <v>157</v>
      </c>
      <c r="B49" s="40">
        <v>800</v>
      </c>
      <c r="C49" s="41" t="s">
        <v>9</v>
      </c>
      <c r="D49" s="41" t="s">
        <v>43</v>
      </c>
      <c r="E49" s="23" t="s">
        <v>127</v>
      </c>
      <c r="F49" s="42"/>
      <c r="G49" s="43">
        <f>G50</f>
        <v>0</v>
      </c>
      <c r="H49" s="43">
        <f>H50</f>
        <v>0</v>
      </c>
      <c r="I49" s="206" t="e">
        <f t="shared" si="0"/>
        <v>#DIV/0!</v>
      </c>
      <c r="J49" s="207">
        <f t="shared" si="1"/>
        <v>0</v>
      </c>
    </row>
    <row r="50" spans="1:10" s="38" customFormat="1" ht="51" hidden="1">
      <c r="A50" s="26" t="s">
        <v>14</v>
      </c>
      <c r="B50" s="44">
        <v>800</v>
      </c>
      <c r="C50" s="28" t="s">
        <v>9</v>
      </c>
      <c r="D50" s="28" t="s">
        <v>43</v>
      </c>
      <c r="E50" s="29" t="s">
        <v>128</v>
      </c>
      <c r="F50" s="29" t="s">
        <v>15</v>
      </c>
      <c r="G50" s="30"/>
      <c r="H50" s="45"/>
      <c r="I50" s="206" t="e">
        <f t="shared" si="0"/>
        <v>#DIV/0!</v>
      </c>
      <c r="J50" s="207">
        <f t="shared" si="1"/>
        <v>0</v>
      </c>
    </row>
    <row r="51" spans="1:10" ht="15.75">
      <c r="A51" s="46" t="s">
        <v>45</v>
      </c>
      <c r="B51" s="12" t="s">
        <v>24</v>
      </c>
      <c r="C51" s="10" t="s">
        <v>11</v>
      </c>
      <c r="D51" s="11"/>
      <c r="E51" s="47"/>
      <c r="F51" s="47"/>
      <c r="G51" s="48">
        <f aca="true" t="shared" si="4" ref="G51:J52">SUM(G52)</f>
        <v>227.47424</v>
      </c>
      <c r="H51" s="48">
        <f t="shared" si="4"/>
        <v>227.47424</v>
      </c>
      <c r="I51" s="206">
        <f t="shared" si="0"/>
        <v>100</v>
      </c>
      <c r="J51" s="207">
        <f t="shared" si="1"/>
        <v>0</v>
      </c>
    </row>
    <row r="52" spans="1:10" ht="12.75">
      <c r="A52" s="14" t="s">
        <v>46</v>
      </c>
      <c r="B52" s="15">
        <v>800</v>
      </c>
      <c r="C52" s="16" t="s">
        <v>11</v>
      </c>
      <c r="D52" s="16" t="s">
        <v>17</v>
      </c>
      <c r="E52" s="17"/>
      <c r="F52" s="17"/>
      <c r="G52" s="18">
        <f t="shared" si="4"/>
        <v>227.47424</v>
      </c>
      <c r="H52" s="18">
        <f t="shared" si="4"/>
        <v>227.47424</v>
      </c>
      <c r="I52" s="206">
        <f t="shared" si="0"/>
        <v>100</v>
      </c>
      <c r="J52" s="207">
        <f t="shared" si="1"/>
        <v>0</v>
      </c>
    </row>
    <row r="53" spans="1:10" ht="78" customHeight="1">
      <c r="A53" s="49" t="s">
        <v>158</v>
      </c>
      <c r="B53" s="50">
        <v>800</v>
      </c>
      <c r="C53" s="22" t="s">
        <v>11</v>
      </c>
      <c r="D53" s="22" t="s">
        <v>17</v>
      </c>
      <c r="E53" s="23" t="s">
        <v>47</v>
      </c>
      <c r="F53" s="23"/>
      <c r="G53" s="51">
        <f>G54+G55</f>
        <v>227.47424</v>
      </c>
      <c r="H53" s="51">
        <f>H54+H55</f>
        <v>227.47424</v>
      </c>
      <c r="I53" s="206">
        <f t="shared" si="0"/>
        <v>100</v>
      </c>
      <c r="J53" s="207">
        <f t="shared" si="1"/>
        <v>0</v>
      </c>
    </row>
    <row r="54" spans="1:10" ht="51">
      <c r="A54" s="26" t="s">
        <v>14</v>
      </c>
      <c r="B54" s="52">
        <v>800</v>
      </c>
      <c r="C54" s="28" t="s">
        <v>11</v>
      </c>
      <c r="D54" s="28" t="s">
        <v>17</v>
      </c>
      <c r="E54" s="29" t="s">
        <v>47</v>
      </c>
      <c r="F54" s="29" t="s">
        <v>15</v>
      </c>
      <c r="G54" s="30">
        <v>207.47424</v>
      </c>
      <c r="H54" s="45">
        <v>207.47424</v>
      </c>
      <c r="I54" s="206">
        <f t="shared" si="0"/>
        <v>100</v>
      </c>
      <c r="J54" s="207">
        <f t="shared" si="1"/>
        <v>0</v>
      </c>
    </row>
    <row r="55" spans="1:10" s="31" customFormat="1" ht="25.5">
      <c r="A55" s="26" t="s">
        <v>23</v>
      </c>
      <c r="B55" s="52">
        <v>800</v>
      </c>
      <c r="C55" s="28" t="s">
        <v>11</v>
      </c>
      <c r="D55" s="28" t="s">
        <v>17</v>
      </c>
      <c r="E55" s="29" t="s">
        <v>47</v>
      </c>
      <c r="F55" s="29" t="s">
        <v>25</v>
      </c>
      <c r="G55" s="30">
        <v>20</v>
      </c>
      <c r="H55" s="45">
        <v>20</v>
      </c>
      <c r="I55" s="206">
        <f t="shared" si="0"/>
        <v>100</v>
      </c>
      <c r="J55" s="207">
        <f t="shared" si="1"/>
        <v>0</v>
      </c>
    </row>
    <row r="56" spans="1:10" ht="31.5">
      <c r="A56" s="46" t="s">
        <v>48</v>
      </c>
      <c r="B56" s="12" t="s">
        <v>24</v>
      </c>
      <c r="C56" s="10" t="s">
        <v>17</v>
      </c>
      <c r="D56" s="11"/>
      <c r="E56" s="47"/>
      <c r="F56" s="47"/>
      <c r="G56" s="13">
        <f>SUM(G57)</f>
        <v>294.55</v>
      </c>
      <c r="H56" s="13">
        <f>SUM(H57)</f>
        <v>294.544</v>
      </c>
      <c r="I56" s="206">
        <f t="shared" si="0"/>
        <v>99.99796299439822</v>
      </c>
      <c r="J56" s="207">
        <f t="shared" si="1"/>
        <v>-0.006000000000028649</v>
      </c>
    </row>
    <row r="57" spans="1:10" ht="12.75">
      <c r="A57" s="34" t="s">
        <v>49</v>
      </c>
      <c r="B57" s="17" t="s">
        <v>24</v>
      </c>
      <c r="C57" s="16" t="s">
        <v>17</v>
      </c>
      <c r="D57" s="17" t="s">
        <v>50</v>
      </c>
      <c r="E57" s="17"/>
      <c r="F57" s="17"/>
      <c r="G57" s="18">
        <f aca="true" t="shared" si="5" ref="G57:J58">G58</f>
        <v>294.55</v>
      </c>
      <c r="H57" s="18">
        <f t="shared" si="5"/>
        <v>294.544</v>
      </c>
      <c r="I57" s="206">
        <f t="shared" si="0"/>
        <v>99.99796299439822</v>
      </c>
      <c r="J57" s="207">
        <f t="shared" si="1"/>
        <v>-0.006000000000028649</v>
      </c>
    </row>
    <row r="58" spans="1:10" ht="73.5" customHeight="1">
      <c r="A58" s="32" t="s">
        <v>140</v>
      </c>
      <c r="B58" s="21">
        <v>800</v>
      </c>
      <c r="C58" s="22" t="s">
        <v>17</v>
      </c>
      <c r="D58" s="23" t="s">
        <v>50</v>
      </c>
      <c r="E58" s="23" t="s">
        <v>141</v>
      </c>
      <c r="F58" s="23"/>
      <c r="G58" s="51">
        <f t="shared" si="5"/>
        <v>294.55</v>
      </c>
      <c r="H58" s="51">
        <f t="shared" si="5"/>
        <v>294.544</v>
      </c>
      <c r="I58" s="206">
        <f t="shared" si="0"/>
        <v>99.99796299439822</v>
      </c>
      <c r="J58" s="207">
        <f t="shared" si="1"/>
        <v>-0.006000000000028649</v>
      </c>
    </row>
    <row r="59" spans="1:10" s="31" customFormat="1" ht="26.25" customHeight="1">
      <c r="A59" s="26" t="s">
        <v>23</v>
      </c>
      <c r="B59" s="27">
        <v>800</v>
      </c>
      <c r="C59" s="28" t="s">
        <v>17</v>
      </c>
      <c r="D59" s="29" t="s">
        <v>50</v>
      </c>
      <c r="E59" s="29" t="s">
        <v>141</v>
      </c>
      <c r="F59" s="29" t="s">
        <v>25</v>
      </c>
      <c r="G59" s="30">
        <v>294.55</v>
      </c>
      <c r="H59" s="45">
        <v>294.544</v>
      </c>
      <c r="I59" s="206">
        <f t="shared" si="0"/>
        <v>99.99796299439822</v>
      </c>
      <c r="J59" s="207">
        <f t="shared" si="1"/>
        <v>-0.006000000000028649</v>
      </c>
    </row>
    <row r="60" spans="1:10" ht="15.75">
      <c r="A60" s="53" t="s">
        <v>53</v>
      </c>
      <c r="B60" s="9">
        <v>800</v>
      </c>
      <c r="C60" s="10" t="s">
        <v>21</v>
      </c>
      <c r="D60" s="12"/>
      <c r="E60" s="12"/>
      <c r="F60" s="12"/>
      <c r="G60" s="13">
        <f>G64+G75+G61</f>
        <v>14732.462800000001</v>
      </c>
      <c r="H60" s="13">
        <f>H64+H75+H61</f>
        <v>14732.4623</v>
      </c>
      <c r="I60" s="206">
        <f t="shared" si="0"/>
        <v>99.9999966061343</v>
      </c>
      <c r="J60" s="207">
        <f t="shared" si="1"/>
        <v>-0.0005000000019208528</v>
      </c>
    </row>
    <row r="61" spans="1:10" ht="12.75" hidden="1">
      <c r="A61" s="34" t="s">
        <v>129</v>
      </c>
      <c r="B61" s="15">
        <v>800</v>
      </c>
      <c r="C61" s="16" t="s">
        <v>21</v>
      </c>
      <c r="D61" s="17" t="s">
        <v>65</v>
      </c>
      <c r="E61" s="17"/>
      <c r="F61" s="17"/>
      <c r="G61" s="177">
        <f>SUM(G62)</f>
        <v>0</v>
      </c>
      <c r="H61" s="177">
        <f>SUM(H62)</f>
        <v>0</v>
      </c>
      <c r="I61" s="206" t="e">
        <f t="shared" si="0"/>
        <v>#DIV/0!</v>
      </c>
      <c r="J61" s="207">
        <f t="shared" si="1"/>
        <v>0</v>
      </c>
    </row>
    <row r="62" spans="1:10" ht="63.75" hidden="1">
      <c r="A62" s="137" t="s">
        <v>130</v>
      </c>
      <c r="B62" s="21">
        <v>800</v>
      </c>
      <c r="C62" s="22" t="s">
        <v>21</v>
      </c>
      <c r="D62" s="23" t="s">
        <v>65</v>
      </c>
      <c r="E62" s="138" t="s">
        <v>131</v>
      </c>
      <c r="F62" s="138"/>
      <c r="G62" s="178">
        <f>SUM(G63)</f>
        <v>0</v>
      </c>
      <c r="H62" s="178">
        <f>SUM(H63)</f>
        <v>0</v>
      </c>
      <c r="I62" s="206" t="e">
        <f t="shared" si="0"/>
        <v>#DIV/0!</v>
      </c>
      <c r="J62" s="207">
        <f t="shared" si="1"/>
        <v>0</v>
      </c>
    </row>
    <row r="63" spans="1:10" ht="25.5" hidden="1">
      <c r="A63" s="26" t="s">
        <v>23</v>
      </c>
      <c r="B63" s="27">
        <v>800</v>
      </c>
      <c r="C63" s="28" t="s">
        <v>21</v>
      </c>
      <c r="D63" s="29" t="s">
        <v>65</v>
      </c>
      <c r="E63" s="139" t="s">
        <v>131</v>
      </c>
      <c r="F63" s="139" t="s">
        <v>25</v>
      </c>
      <c r="G63" s="30"/>
      <c r="H63" s="179">
        <v>0</v>
      </c>
      <c r="I63" s="206" t="e">
        <f t="shared" si="0"/>
        <v>#DIV/0!</v>
      </c>
      <c r="J63" s="207">
        <f t="shared" si="1"/>
        <v>0</v>
      </c>
    </row>
    <row r="64" spans="1:10" s="54" customFormat="1" ht="12.75">
      <c r="A64" s="34" t="s">
        <v>54</v>
      </c>
      <c r="B64" s="15">
        <v>800</v>
      </c>
      <c r="C64" s="16" t="s">
        <v>21</v>
      </c>
      <c r="D64" s="17" t="s">
        <v>55</v>
      </c>
      <c r="E64" s="17"/>
      <c r="F64" s="17"/>
      <c r="G64" s="18">
        <f>G71+G78+G73+G65+G67+G69</f>
        <v>14732.462800000001</v>
      </c>
      <c r="H64" s="18">
        <f>H71+H78+H73+H65+H67+H69</f>
        <v>14732.4623</v>
      </c>
      <c r="I64" s="206">
        <f t="shared" si="0"/>
        <v>99.9999966061343</v>
      </c>
      <c r="J64" s="207">
        <f t="shared" si="1"/>
        <v>-0.0005000000019208528</v>
      </c>
    </row>
    <row r="65" spans="1:10" s="54" customFormat="1" ht="89.25">
      <c r="A65" s="137" t="s">
        <v>132</v>
      </c>
      <c r="B65" s="21">
        <v>800</v>
      </c>
      <c r="C65" s="22" t="s">
        <v>21</v>
      </c>
      <c r="D65" s="23" t="s">
        <v>55</v>
      </c>
      <c r="E65" s="138" t="s">
        <v>133</v>
      </c>
      <c r="F65" s="138"/>
      <c r="G65" s="178">
        <f>SUM(G66)</f>
        <v>2590.245</v>
      </c>
      <c r="H65" s="178">
        <f>SUM(H66)</f>
        <v>2590.2445</v>
      </c>
      <c r="I65" s="206">
        <f t="shared" si="0"/>
        <v>99.99998069680667</v>
      </c>
      <c r="J65" s="207">
        <f t="shared" si="1"/>
        <v>-0.0005000000001018634</v>
      </c>
    </row>
    <row r="66" spans="1:10" s="54" customFormat="1" ht="25.5">
      <c r="A66" s="26" t="s">
        <v>23</v>
      </c>
      <c r="B66" s="27">
        <v>800</v>
      </c>
      <c r="C66" s="28" t="s">
        <v>21</v>
      </c>
      <c r="D66" s="29" t="s">
        <v>55</v>
      </c>
      <c r="E66" s="139" t="s">
        <v>133</v>
      </c>
      <c r="F66" s="139" t="s">
        <v>25</v>
      </c>
      <c r="G66" s="30">
        <v>2590.245</v>
      </c>
      <c r="H66" s="179">
        <v>2590.2445</v>
      </c>
      <c r="I66" s="206">
        <f t="shared" si="0"/>
        <v>99.99998069680667</v>
      </c>
      <c r="J66" s="207">
        <f t="shared" si="1"/>
        <v>-0.0005000000001018634</v>
      </c>
    </row>
    <row r="67" spans="1:10" s="54" customFormat="1" ht="102">
      <c r="A67" s="35" t="s">
        <v>134</v>
      </c>
      <c r="B67" s="148">
        <v>800</v>
      </c>
      <c r="C67" s="149" t="s">
        <v>21</v>
      </c>
      <c r="D67" s="138" t="s">
        <v>55</v>
      </c>
      <c r="E67" s="138" t="s">
        <v>135</v>
      </c>
      <c r="F67" s="150"/>
      <c r="G67" s="175">
        <f>SUM(G68)</f>
        <v>2032.2</v>
      </c>
      <c r="H67" s="175">
        <f>SUM(H68)</f>
        <v>2032.2</v>
      </c>
      <c r="I67" s="206">
        <f t="shared" si="0"/>
        <v>100</v>
      </c>
      <c r="J67" s="207">
        <f t="shared" si="1"/>
        <v>0</v>
      </c>
    </row>
    <row r="68" spans="1:10" s="54" customFormat="1" ht="25.5">
      <c r="A68" s="26" t="s">
        <v>23</v>
      </c>
      <c r="B68" s="148">
        <v>800</v>
      </c>
      <c r="C68" s="151" t="s">
        <v>21</v>
      </c>
      <c r="D68" s="139" t="s">
        <v>55</v>
      </c>
      <c r="E68" s="139" t="s">
        <v>135</v>
      </c>
      <c r="F68" s="139" t="s">
        <v>25</v>
      </c>
      <c r="G68" s="30">
        <v>2032.2</v>
      </c>
      <c r="H68" s="174">
        <v>2032.2</v>
      </c>
      <c r="I68" s="206">
        <f t="shared" si="0"/>
        <v>100</v>
      </c>
      <c r="J68" s="207">
        <f t="shared" si="1"/>
        <v>0</v>
      </c>
    </row>
    <row r="69" spans="1:10" s="54" customFormat="1" ht="102">
      <c r="A69" s="63" t="s">
        <v>136</v>
      </c>
      <c r="B69" s="148">
        <v>800</v>
      </c>
      <c r="C69" s="149" t="s">
        <v>21</v>
      </c>
      <c r="D69" s="138" t="s">
        <v>55</v>
      </c>
      <c r="E69" s="138" t="s">
        <v>137</v>
      </c>
      <c r="F69" s="150"/>
      <c r="G69" s="175">
        <f>SUM(G70)</f>
        <v>8835.2018</v>
      </c>
      <c r="H69" s="175">
        <f>SUM(H70)</f>
        <v>8835.2018</v>
      </c>
      <c r="I69" s="206">
        <f t="shared" si="0"/>
        <v>100</v>
      </c>
      <c r="J69" s="207">
        <f t="shared" si="1"/>
        <v>0</v>
      </c>
    </row>
    <row r="70" spans="1:10" s="54" customFormat="1" ht="25.5">
      <c r="A70" s="26" t="s">
        <v>23</v>
      </c>
      <c r="B70" s="148">
        <v>800</v>
      </c>
      <c r="C70" s="151" t="s">
        <v>21</v>
      </c>
      <c r="D70" s="139" t="s">
        <v>55</v>
      </c>
      <c r="E70" s="139" t="s">
        <v>137</v>
      </c>
      <c r="F70" s="139" t="s">
        <v>25</v>
      </c>
      <c r="G70" s="30">
        <v>8835.2018</v>
      </c>
      <c r="H70" s="174">
        <v>8835.2018</v>
      </c>
      <c r="I70" s="206">
        <f t="shared" si="0"/>
        <v>100</v>
      </c>
      <c r="J70" s="207">
        <f t="shared" si="1"/>
        <v>0</v>
      </c>
    </row>
    <row r="71" spans="1:10" s="25" customFormat="1" ht="51">
      <c r="A71" s="35" t="s">
        <v>56</v>
      </c>
      <c r="B71" s="21">
        <v>800</v>
      </c>
      <c r="C71" s="22" t="s">
        <v>21</v>
      </c>
      <c r="D71" s="23" t="s">
        <v>55</v>
      </c>
      <c r="E71" s="55" t="s">
        <v>57</v>
      </c>
      <c r="F71" s="23"/>
      <c r="G71" s="51">
        <f>G72</f>
        <v>1274.816</v>
      </c>
      <c r="H71" s="51">
        <f>H72</f>
        <v>1274.816</v>
      </c>
      <c r="I71" s="206">
        <f t="shared" si="0"/>
        <v>100</v>
      </c>
      <c r="J71" s="207">
        <f t="shared" si="1"/>
        <v>0</v>
      </c>
    </row>
    <row r="72" spans="1:10" s="31" customFormat="1" ht="12.75">
      <c r="A72" s="33" t="s">
        <v>36</v>
      </c>
      <c r="B72" s="27">
        <v>800</v>
      </c>
      <c r="C72" s="28" t="s">
        <v>21</v>
      </c>
      <c r="D72" s="29" t="s">
        <v>55</v>
      </c>
      <c r="E72" s="56" t="s">
        <v>57</v>
      </c>
      <c r="F72" s="29" t="s">
        <v>37</v>
      </c>
      <c r="G72" s="30">
        <v>1274.816</v>
      </c>
      <c r="H72" s="45">
        <v>1274.816</v>
      </c>
      <c r="I72" s="206">
        <f t="shared" si="0"/>
        <v>100</v>
      </c>
      <c r="J72" s="207">
        <f t="shared" si="1"/>
        <v>0</v>
      </c>
    </row>
    <row r="73" spans="1:10" s="31" customFormat="1" ht="63.75" hidden="1">
      <c r="A73" s="35" t="s">
        <v>58</v>
      </c>
      <c r="B73" s="21">
        <v>800</v>
      </c>
      <c r="C73" s="22" t="s">
        <v>21</v>
      </c>
      <c r="D73" s="23" t="s">
        <v>55</v>
      </c>
      <c r="E73" s="55" t="s">
        <v>59</v>
      </c>
      <c r="F73" s="23"/>
      <c r="G73" s="51">
        <f>G74</f>
        <v>0</v>
      </c>
      <c r="H73" s="51">
        <f>H74</f>
        <v>0</v>
      </c>
      <c r="I73" s="206" t="e">
        <f t="shared" si="0"/>
        <v>#DIV/0!</v>
      </c>
      <c r="J73" s="207">
        <f t="shared" si="1"/>
        <v>0</v>
      </c>
    </row>
    <row r="74" spans="1:10" s="31" customFormat="1" ht="12.75" hidden="1">
      <c r="A74" s="33" t="s">
        <v>36</v>
      </c>
      <c r="B74" s="27">
        <v>800</v>
      </c>
      <c r="C74" s="28" t="s">
        <v>21</v>
      </c>
      <c r="D74" s="29" t="s">
        <v>55</v>
      </c>
      <c r="E74" s="56" t="s">
        <v>59</v>
      </c>
      <c r="F74" s="29" t="s">
        <v>37</v>
      </c>
      <c r="G74" s="30"/>
      <c r="H74" s="45"/>
      <c r="I74" s="206" t="e">
        <f t="shared" si="0"/>
        <v>#DIV/0!</v>
      </c>
      <c r="J74" s="207">
        <f t="shared" si="1"/>
        <v>0</v>
      </c>
    </row>
    <row r="75" spans="1:10" s="54" customFormat="1" ht="12.75" hidden="1">
      <c r="A75" s="57" t="s">
        <v>60</v>
      </c>
      <c r="B75" s="15">
        <v>800</v>
      </c>
      <c r="C75" s="16" t="s">
        <v>21</v>
      </c>
      <c r="D75" s="17" t="s">
        <v>61</v>
      </c>
      <c r="E75" s="17"/>
      <c r="F75" s="17"/>
      <c r="G75" s="18">
        <f aca="true" t="shared" si="6" ref="G75:J76">G76</f>
        <v>0</v>
      </c>
      <c r="H75" s="18">
        <f t="shared" si="6"/>
        <v>0</v>
      </c>
      <c r="I75" s="206" t="e">
        <f aca="true" t="shared" si="7" ref="I75:I131">SUM(H75/G75*100)</f>
        <v>#DIV/0!</v>
      </c>
      <c r="J75" s="207">
        <f aca="true" t="shared" si="8" ref="J75:J131">SUM(H75-G75)</f>
        <v>0</v>
      </c>
    </row>
    <row r="76" spans="1:10" s="25" customFormat="1" ht="63.75" hidden="1">
      <c r="A76" s="35" t="s">
        <v>62</v>
      </c>
      <c r="B76" s="21">
        <v>800</v>
      </c>
      <c r="C76" s="22" t="s">
        <v>21</v>
      </c>
      <c r="D76" s="23" t="s">
        <v>61</v>
      </c>
      <c r="E76" s="23" t="s">
        <v>63</v>
      </c>
      <c r="F76" s="23"/>
      <c r="G76" s="51">
        <f t="shared" si="6"/>
        <v>0</v>
      </c>
      <c r="H76" s="51">
        <f t="shared" si="6"/>
        <v>0</v>
      </c>
      <c r="I76" s="206" t="e">
        <f t="shared" si="7"/>
        <v>#DIV/0!</v>
      </c>
      <c r="J76" s="207">
        <f t="shared" si="8"/>
        <v>0</v>
      </c>
    </row>
    <row r="77" spans="1:10" s="31" customFormat="1" ht="12.75" hidden="1">
      <c r="A77" s="33" t="s">
        <v>36</v>
      </c>
      <c r="B77" s="27">
        <v>800</v>
      </c>
      <c r="C77" s="28" t="s">
        <v>21</v>
      </c>
      <c r="D77" s="29" t="s">
        <v>61</v>
      </c>
      <c r="E77" s="29" t="s">
        <v>63</v>
      </c>
      <c r="F77" s="29" t="s">
        <v>37</v>
      </c>
      <c r="G77" s="30"/>
      <c r="H77" s="45"/>
      <c r="I77" s="206" t="e">
        <f t="shared" si="7"/>
        <v>#DIV/0!</v>
      </c>
      <c r="J77" s="207">
        <f t="shared" si="8"/>
        <v>0</v>
      </c>
    </row>
    <row r="78" spans="1:10" s="25" customFormat="1" ht="63.75" hidden="1">
      <c r="A78" s="35" t="s">
        <v>58</v>
      </c>
      <c r="B78" s="21">
        <v>800</v>
      </c>
      <c r="C78" s="22" t="s">
        <v>21</v>
      </c>
      <c r="D78" s="23" t="s">
        <v>55</v>
      </c>
      <c r="E78" s="55" t="s">
        <v>59</v>
      </c>
      <c r="F78" s="23"/>
      <c r="G78" s="51">
        <f>G79</f>
        <v>0</v>
      </c>
      <c r="H78" s="51">
        <f>H79</f>
        <v>0</v>
      </c>
      <c r="I78" s="206" t="e">
        <f t="shared" si="7"/>
        <v>#DIV/0!</v>
      </c>
      <c r="J78" s="207">
        <f t="shared" si="8"/>
        <v>0</v>
      </c>
    </row>
    <row r="79" spans="1:10" s="31" customFormat="1" ht="12.75" hidden="1">
      <c r="A79" s="33" t="s">
        <v>36</v>
      </c>
      <c r="B79" s="27">
        <v>800</v>
      </c>
      <c r="C79" s="28" t="s">
        <v>21</v>
      </c>
      <c r="D79" s="29" t="s">
        <v>55</v>
      </c>
      <c r="E79" s="56" t="s">
        <v>59</v>
      </c>
      <c r="F79" s="29" t="s">
        <v>37</v>
      </c>
      <c r="G79" s="45"/>
      <c r="H79" s="45"/>
      <c r="I79" s="206" t="e">
        <f t="shared" si="7"/>
        <v>#DIV/0!</v>
      </c>
      <c r="J79" s="207">
        <f t="shared" si="8"/>
        <v>0</v>
      </c>
    </row>
    <row r="80" spans="1:10" ht="15.75">
      <c r="A80" s="46" t="s">
        <v>64</v>
      </c>
      <c r="B80" s="12" t="s">
        <v>24</v>
      </c>
      <c r="C80" s="10" t="s">
        <v>65</v>
      </c>
      <c r="D80" s="11"/>
      <c r="E80" s="12"/>
      <c r="F80" s="12"/>
      <c r="G80" s="13">
        <f>SUM(G99+G81+G84+G118)</f>
        <v>11374.45471</v>
      </c>
      <c r="H80" s="210">
        <f>SUM(H99+H81+H84+H118)</f>
        <v>11054.460280000001</v>
      </c>
      <c r="I80" s="206">
        <f t="shared" si="7"/>
        <v>97.18672729235388</v>
      </c>
      <c r="J80" s="207">
        <f t="shared" si="8"/>
        <v>-319.99442999999883</v>
      </c>
    </row>
    <row r="81" spans="1:10" ht="13.5" customHeight="1" hidden="1">
      <c r="A81" s="34" t="s">
        <v>66</v>
      </c>
      <c r="B81" s="17" t="s">
        <v>24</v>
      </c>
      <c r="C81" s="16" t="s">
        <v>65</v>
      </c>
      <c r="D81" s="16" t="s">
        <v>9</v>
      </c>
      <c r="E81" s="17"/>
      <c r="F81" s="17"/>
      <c r="G81" s="18">
        <f aca="true" t="shared" si="9" ref="G81:J82">G82</f>
        <v>0</v>
      </c>
      <c r="H81" s="18">
        <f t="shared" si="9"/>
        <v>0</v>
      </c>
      <c r="I81" s="206" t="e">
        <f t="shared" si="7"/>
        <v>#DIV/0!</v>
      </c>
      <c r="J81" s="207">
        <f t="shared" si="8"/>
        <v>0</v>
      </c>
    </row>
    <row r="82" spans="1:10" ht="67.5" customHeight="1" hidden="1">
      <c r="A82" s="35" t="s">
        <v>67</v>
      </c>
      <c r="B82" s="23" t="s">
        <v>24</v>
      </c>
      <c r="C82" s="22" t="s">
        <v>65</v>
      </c>
      <c r="D82" s="22" t="s">
        <v>9</v>
      </c>
      <c r="E82" s="23" t="s">
        <v>68</v>
      </c>
      <c r="F82" s="23"/>
      <c r="G82" s="51">
        <f t="shared" si="9"/>
        <v>0</v>
      </c>
      <c r="H82" s="51">
        <f t="shared" si="9"/>
        <v>0</v>
      </c>
      <c r="I82" s="206" t="e">
        <f t="shared" si="7"/>
        <v>#DIV/0!</v>
      </c>
      <c r="J82" s="207">
        <f t="shared" si="8"/>
        <v>0</v>
      </c>
    </row>
    <row r="83" spans="1:10" ht="26.25" customHeight="1" hidden="1">
      <c r="A83" s="26" t="s">
        <v>23</v>
      </c>
      <c r="B83" s="29" t="s">
        <v>24</v>
      </c>
      <c r="C83" s="28" t="s">
        <v>65</v>
      </c>
      <c r="D83" s="28" t="s">
        <v>9</v>
      </c>
      <c r="E83" s="29" t="s">
        <v>68</v>
      </c>
      <c r="F83" s="29" t="s">
        <v>25</v>
      </c>
      <c r="G83" s="30"/>
      <c r="H83" s="45"/>
      <c r="I83" s="206" t="e">
        <f t="shared" si="7"/>
        <v>#DIV/0!</v>
      </c>
      <c r="J83" s="207">
        <f t="shared" si="8"/>
        <v>0</v>
      </c>
    </row>
    <row r="84" spans="1:10" ht="13.5" customHeight="1">
      <c r="A84" s="34" t="s">
        <v>69</v>
      </c>
      <c r="B84" s="17" t="s">
        <v>24</v>
      </c>
      <c r="C84" s="16" t="s">
        <v>65</v>
      </c>
      <c r="D84" s="16" t="s">
        <v>11</v>
      </c>
      <c r="E84" s="17"/>
      <c r="F84" s="17"/>
      <c r="G84" s="18">
        <f>G93+G95+G97+G85+G87+G89+G91</f>
        <v>3383.498</v>
      </c>
      <c r="H84" s="18">
        <f>H93+H95+H97+H85+H87+H89+H91</f>
        <v>3287.35572</v>
      </c>
      <c r="I84" s="206">
        <f t="shared" si="7"/>
        <v>97.1584945520878</v>
      </c>
      <c r="J84" s="207">
        <f t="shared" si="8"/>
        <v>-96.14228000000003</v>
      </c>
    </row>
    <row r="85" spans="1:10" ht="69" customHeight="1" hidden="1">
      <c r="A85" s="35" t="s">
        <v>146</v>
      </c>
      <c r="B85" s="23" t="s">
        <v>24</v>
      </c>
      <c r="C85" s="22" t="s">
        <v>65</v>
      </c>
      <c r="D85" s="22" t="s">
        <v>11</v>
      </c>
      <c r="E85" s="115" t="s">
        <v>147</v>
      </c>
      <c r="F85" s="23"/>
      <c r="G85" s="191">
        <f>G86</f>
        <v>0</v>
      </c>
      <c r="H85" s="191">
        <f>H86</f>
        <v>0</v>
      </c>
      <c r="I85" s="206" t="e">
        <f t="shared" si="7"/>
        <v>#DIV/0!</v>
      </c>
      <c r="J85" s="207">
        <f t="shared" si="8"/>
        <v>0</v>
      </c>
    </row>
    <row r="86" spans="1:10" ht="13.5" customHeight="1" hidden="1">
      <c r="A86" s="26" t="s">
        <v>36</v>
      </c>
      <c r="B86" s="29" t="s">
        <v>24</v>
      </c>
      <c r="C86" s="28" t="s">
        <v>65</v>
      </c>
      <c r="D86" s="28" t="s">
        <v>11</v>
      </c>
      <c r="E86" s="29" t="s">
        <v>147</v>
      </c>
      <c r="F86" s="29" t="s">
        <v>37</v>
      </c>
      <c r="G86" s="30"/>
      <c r="H86" s="174"/>
      <c r="I86" s="206" t="e">
        <f t="shared" si="7"/>
        <v>#DIV/0!</v>
      </c>
      <c r="J86" s="207">
        <f t="shared" si="8"/>
        <v>0</v>
      </c>
    </row>
    <row r="87" spans="1:10" ht="63.75">
      <c r="A87" s="35" t="s">
        <v>150</v>
      </c>
      <c r="B87" s="23" t="s">
        <v>24</v>
      </c>
      <c r="C87" s="22" t="s">
        <v>65</v>
      </c>
      <c r="D87" s="22" t="s">
        <v>11</v>
      </c>
      <c r="E87" s="115" t="s">
        <v>151</v>
      </c>
      <c r="F87" s="23"/>
      <c r="G87" s="191">
        <f>G88</f>
        <v>1365.45</v>
      </c>
      <c r="H87" s="191">
        <f>H88</f>
        <v>1365.41189</v>
      </c>
      <c r="I87" s="206">
        <f t="shared" si="7"/>
        <v>99.99720897872496</v>
      </c>
      <c r="J87" s="207">
        <f t="shared" si="8"/>
        <v>-0.038109999999960564</v>
      </c>
    </row>
    <row r="88" spans="1:10" ht="25.5">
      <c r="A88" s="26" t="s">
        <v>23</v>
      </c>
      <c r="B88" s="29" t="s">
        <v>24</v>
      </c>
      <c r="C88" s="28" t="s">
        <v>65</v>
      </c>
      <c r="D88" s="28" t="s">
        <v>11</v>
      </c>
      <c r="E88" s="29" t="s">
        <v>151</v>
      </c>
      <c r="F88" s="29" t="s">
        <v>25</v>
      </c>
      <c r="G88" s="30">
        <v>1365.45</v>
      </c>
      <c r="H88" s="174">
        <v>1365.41189</v>
      </c>
      <c r="I88" s="206">
        <f t="shared" si="7"/>
        <v>99.99720897872496</v>
      </c>
      <c r="J88" s="207">
        <f t="shared" si="8"/>
        <v>-0.038109999999960564</v>
      </c>
    </row>
    <row r="89" spans="1:10" ht="63.75" hidden="1">
      <c r="A89" s="35" t="s">
        <v>152</v>
      </c>
      <c r="B89" s="23" t="s">
        <v>24</v>
      </c>
      <c r="C89" s="22" t="s">
        <v>65</v>
      </c>
      <c r="D89" s="22" t="s">
        <v>11</v>
      </c>
      <c r="E89" s="115" t="s">
        <v>153</v>
      </c>
      <c r="F89" s="23"/>
      <c r="G89" s="191">
        <f>G90</f>
        <v>0</v>
      </c>
      <c r="H89" s="191">
        <f>H90</f>
        <v>0</v>
      </c>
      <c r="I89" s="206" t="e">
        <f t="shared" si="7"/>
        <v>#DIV/0!</v>
      </c>
      <c r="J89" s="207">
        <f t="shared" si="8"/>
        <v>0</v>
      </c>
    </row>
    <row r="90" spans="1:10" ht="25.5" hidden="1">
      <c r="A90" s="26" t="s">
        <v>23</v>
      </c>
      <c r="B90" s="29" t="s">
        <v>24</v>
      </c>
      <c r="C90" s="28" t="s">
        <v>65</v>
      </c>
      <c r="D90" s="28" t="s">
        <v>11</v>
      </c>
      <c r="E90" s="117" t="s">
        <v>153</v>
      </c>
      <c r="F90" s="29" t="s">
        <v>25</v>
      </c>
      <c r="G90" s="30"/>
      <c r="H90" s="174"/>
      <c r="I90" s="206" t="e">
        <f t="shared" si="7"/>
        <v>#DIV/0!</v>
      </c>
      <c r="J90" s="207">
        <f t="shared" si="8"/>
        <v>0</v>
      </c>
    </row>
    <row r="91" spans="1:10" ht="63.75">
      <c r="A91" s="35" t="s">
        <v>152</v>
      </c>
      <c r="B91" s="23" t="s">
        <v>24</v>
      </c>
      <c r="C91" s="22" t="s">
        <v>65</v>
      </c>
      <c r="D91" s="22" t="s">
        <v>11</v>
      </c>
      <c r="E91" s="23" t="s">
        <v>167</v>
      </c>
      <c r="F91" s="23"/>
      <c r="G91" s="51">
        <f>G92</f>
        <v>1921.95</v>
      </c>
      <c r="H91" s="51">
        <f>H92</f>
        <v>1825.846</v>
      </c>
      <c r="I91" s="206">
        <f t="shared" si="7"/>
        <v>94.99966180181586</v>
      </c>
      <c r="J91" s="207">
        <f t="shared" si="8"/>
        <v>-96.10400000000004</v>
      </c>
    </row>
    <row r="92" spans="1:10" s="31" customFormat="1" ht="25.5">
      <c r="A92" s="26" t="s">
        <v>23</v>
      </c>
      <c r="B92" s="29" t="s">
        <v>24</v>
      </c>
      <c r="C92" s="28" t="s">
        <v>65</v>
      </c>
      <c r="D92" s="28" t="s">
        <v>11</v>
      </c>
      <c r="E92" s="29" t="s">
        <v>167</v>
      </c>
      <c r="F92" s="29" t="s">
        <v>25</v>
      </c>
      <c r="G92" s="30">
        <v>1921.95</v>
      </c>
      <c r="H92" s="45">
        <v>1825.846</v>
      </c>
      <c r="I92" s="206">
        <f t="shared" si="7"/>
        <v>94.99966180181586</v>
      </c>
      <c r="J92" s="207">
        <f t="shared" si="8"/>
        <v>-96.10400000000004</v>
      </c>
    </row>
    <row r="93" spans="1:10" ht="38.25">
      <c r="A93" s="35" t="s">
        <v>173</v>
      </c>
      <c r="B93" s="23" t="s">
        <v>24</v>
      </c>
      <c r="C93" s="22" t="s">
        <v>65</v>
      </c>
      <c r="D93" s="22" t="s">
        <v>11</v>
      </c>
      <c r="E93" s="23" t="s">
        <v>174</v>
      </c>
      <c r="F93" s="23"/>
      <c r="G93" s="51">
        <f>G94</f>
        <v>96.098</v>
      </c>
      <c r="H93" s="51">
        <f>H94</f>
        <v>96.09783</v>
      </c>
      <c r="I93" s="206">
        <f t="shared" si="7"/>
        <v>99.99982309725489</v>
      </c>
      <c r="J93" s="207">
        <f t="shared" si="8"/>
        <v>-0.0001699999999971169</v>
      </c>
    </row>
    <row r="94" spans="1:10" s="31" customFormat="1" ht="25.5">
      <c r="A94" s="26" t="s">
        <v>23</v>
      </c>
      <c r="B94" s="29" t="s">
        <v>24</v>
      </c>
      <c r="C94" s="28" t="s">
        <v>65</v>
      </c>
      <c r="D94" s="28" t="s">
        <v>11</v>
      </c>
      <c r="E94" s="29" t="s">
        <v>174</v>
      </c>
      <c r="F94" s="29" t="s">
        <v>25</v>
      </c>
      <c r="G94" s="30">
        <v>96.098</v>
      </c>
      <c r="H94" s="45">
        <v>96.09783</v>
      </c>
      <c r="I94" s="206">
        <f t="shared" si="7"/>
        <v>99.99982309725489</v>
      </c>
      <c r="J94" s="207">
        <f t="shared" si="8"/>
        <v>-0.0001699999999971169</v>
      </c>
    </row>
    <row r="95" spans="1:10" s="31" customFormat="1" ht="51" hidden="1">
      <c r="A95" s="35" t="s">
        <v>70</v>
      </c>
      <c r="B95" s="23" t="s">
        <v>24</v>
      </c>
      <c r="C95" s="22" t="s">
        <v>65</v>
      </c>
      <c r="D95" s="22" t="s">
        <v>11</v>
      </c>
      <c r="E95" s="23" t="s">
        <v>71</v>
      </c>
      <c r="F95" s="23"/>
      <c r="G95" s="51">
        <f>G96</f>
        <v>0</v>
      </c>
      <c r="H95" s="51">
        <f>H96</f>
        <v>0</v>
      </c>
      <c r="I95" s="206" t="e">
        <f t="shared" si="7"/>
        <v>#DIV/0!</v>
      </c>
      <c r="J95" s="207">
        <f t="shared" si="8"/>
        <v>0</v>
      </c>
    </row>
    <row r="96" spans="1:10" s="31" customFormat="1" ht="12.75" hidden="1">
      <c r="A96" s="33" t="s">
        <v>36</v>
      </c>
      <c r="B96" s="29" t="s">
        <v>24</v>
      </c>
      <c r="C96" s="28" t="s">
        <v>65</v>
      </c>
      <c r="D96" s="28" t="s">
        <v>11</v>
      </c>
      <c r="E96" s="29" t="s">
        <v>71</v>
      </c>
      <c r="F96" s="29" t="s">
        <v>37</v>
      </c>
      <c r="G96" s="30"/>
      <c r="H96" s="45"/>
      <c r="I96" s="206" t="e">
        <f t="shared" si="7"/>
        <v>#DIV/0!</v>
      </c>
      <c r="J96" s="207">
        <f t="shared" si="8"/>
        <v>0</v>
      </c>
    </row>
    <row r="97" spans="1:10" s="31" customFormat="1" ht="51" hidden="1">
      <c r="A97" s="35" t="s">
        <v>72</v>
      </c>
      <c r="B97" s="23" t="s">
        <v>24</v>
      </c>
      <c r="C97" s="22" t="s">
        <v>65</v>
      </c>
      <c r="D97" s="22" t="s">
        <v>11</v>
      </c>
      <c r="E97" s="23" t="s">
        <v>73</v>
      </c>
      <c r="F97" s="23"/>
      <c r="G97" s="51">
        <f>G98</f>
        <v>0</v>
      </c>
      <c r="H97" s="51">
        <f>H98</f>
        <v>0</v>
      </c>
      <c r="I97" s="206" t="e">
        <f t="shared" si="7"/>
        <v>#DIV/0!</v>
      </c>
      <c r="J97" s="207">
        <f t="shared" si="8"/>
        <v>0</v>
      </c>
    </row>
    <row r="98" spans="1:10" s="31" customFormat="1" ht="12.75" hidden="1">
      <c r="A98" s="33" t="s">
        <v>36</v>
      </c>
      <c r="B98" s="29" t="s">
        <v>24</v>
      </c>
      <c r="C98" s="28" t="s">
        <v>65</v>
      </c>
      <c r="D98" s="28" t="s">
        <v>11</v>
      </c>
      <c r="E98" s="29" t="s">
        <v>73</v>
      </c>
      <c r="F98" s="29" t="s">
        <v>37</v>
      </c>
      <c r="G98" s="30"/>
      <c r="H98" s="45"/>
      <c r="I98" s="206" t="e">
        <f t="shared" si="7"/>
        <v>#DIV/0!</v>
      </c>
      <c r="J98" s="207">
        <f t="shared" si="8"/>
        <v>0</v>
      </c>
    </row>
    <row r="99" spans="1:10" ht="12.75">
      <c r="A99" s="34" t="s">
        <v>74</v>
      </c>
      <c r="B99" s="17" t="s">
        <v>24</v>
      </c>
      <c r="C99" s="16" t="s">
        <v>65</v>
      </c>
      <c r="D99" s="16" t="s">
        <v>17</v>
      </c>
      <c r="E99" s="17"/>
      <c r="F99" s="17"/>
      <c r="G99" s="18">
        <f>SUM(G102+G104+G106+G110)+G116+G100+G112+G114+G108</f>
        <v>7990.95671</v>
      </c>
      <c r="H99" s="18">
        <f>SUM(H102+H104+H106+H110)+H116+H100+H112+H114+H108</f>
        <v>7767.104560000001</v>
      </c>
      <c r="I99" s="206">
        <f t="shared" si="7"/>
        <v>97.1986814830336</v>
      </c>
      <c r="J99" s="207">
        <f t="shared" si="8"/>
        <v>-223.8521499999997</v>
      </c>
    </row>
    <row r="100" spans="1:10" s="36" customFormat="1" ht="89.25" hidden="1">
      <c r="A100" s="58" t="s">
        <v>75</v>
      </c>
      <c r="B100" s="55" t="s">
        <v>24</v>
      </c>
      <c r="C100" s="59" t="s">
        <v>65</v>
      </c>
      <c r="D100" s="59" t="s">
        <v>17</v>
      </c>
      <c r="E100" s="55" t="s">
        <v>76</v>
      </c>
      <c r="F100" s="55"/>
      <c r="G100" s="51">
        <f>G101</f>
        <v>0</v>
      </c>
      <c r="H100" s="51">
        <f>H101</f>
        <v>0</v>
      </c>
      <c r="I100" s="206" t="e">
        <f t="shared" si="7"/>
        <v>#DIV/0!</v>
      </c>
      <c r="J100" s="207">
        <f t="shared" si="8"/>
        <v>0</v>
      </c>
    </row>
    <row r="101" spans="1:10" s="36" customFormat="1" ht="25.5" hidden="1">
      <c r="A101" s="60" t="s">
        <v>23</v>
      </c>
      <c r="B101" s="56" t="s">
        <v>24</v>
      </c>
      <c r="C101" s="61" t="s">
        <v>65</v>
      </c>
      <c r="D101" s="61" t="s">
        <v>17</v>
      </c>
      <c r="E101" s="56" t="s">
        <v>76</v>
      </c>
      <c r="F101" s="56" t="s">
        <v>25</v>
      </c>
      <c r="G101" s="45"/>
      <c r="H101" s="45"/>
      <c r="I101" s="206" t="e">
        <f t="shared" si="7"/>
        <v>#DIV/0!</v>
      </c>
      <c r="J101" s="207">
        <f t="shared" si="8"/>
        <v>0</v>
      </c>
    </row>
    <row r="102" spans="1:10" ht="56.25" customHeight="1">
      <c r="A102" s="62" t="s">
        <v>159</v>
      </c>
      <c r="B102" s="23" t="s">
        <v>24</v>
      </c>
      <c r="C102" s="22" t="s">
        <v>65</v>
      </c>
      <c r="D102" s="22" t="s">
        <v>17</v>
      </c>
      <c r="E102" s="23" t="s">
        <v>77</v>
      </c>
      <c r="F102" s="23"/>
      <c r="G102" s="51">
        <f>G103</f>
        <v>4283.404</v>
      </c>
      <c r="H102" s="51">
        <f>H103</f>
        <v>4059.57652</v>
      </c>
      <c r="I102" s="206">
        <f t="shared" si="7"/>
        <v>94.77454192973624</v>
      </c>
      <c r="J102" s="207">
        <f t="shared" si="8"/>
        <v>-223.82748000000038</v>
      </c>
    </row>
    <row r="103" spans="1:10" ht="25.5">
      <c r="A103" s="26" t="s">
        <v>23</v>
      </c>
      <c r="B103" s="29" t="s">
        <v>24</v>
      </c>
      <c r="C103" s="28" t="s">
        <v>65</v>
      </c>
      <c r="D103" s="28" t="s">
        <v>17</v>
      </c>
      <c r="E103" s="29" t="s">
        <v>77</v>
      </c>
      <c r="F103" s="29" t="s">
        <v>25</v>
      </c>
      <c r="G103" s="30">
        <v>4283.404</v>
      </c>
      <c r="H103" s="45">
        <v>4059.57652</v>
      </c>
      <c r="I103" s="206">
        <f t="shared" si="7"/>
        <v>94.77454192973624</v>
      </c>
      <c r="J103" s="207">
        <f t="shared" si="8"/>
        <v>-223.82748000000038</v>
      </c>
    </row>
    <row r="104" spans="1:10" ht="51">
      <c r="A104" s="62" t="s">
        <v>160</v>
      </c>
      <c r="B104" s="23" t="s">
        <v>24</v>
      </c>
      <c r="C104" s="22" t="s">
        <v>65</v>
      </c>
      <c r="D104" s="22" t="s">
        <v>17</v>
      </c>
      <c r="E104" s="23" t="s">
        <v>78</v>
      </c>
      <c r="F104" s="23"/>
      <c r="G104" s="51">
        <f>G105</f>
        <v>521.999</v>
      </c>
      <c r="H104" s="51">
        <f>H105</f>
        <v>521.999</v>
      </c>
      <c r="I104" s="206">
        <f t="shared" si="7"/>
        <v>100</v>
      </c>
      <c r="J104" s="207">
        <f t="shared" si="8"/>
        <v>0</v>
      </c>
    </row>
    <row r="105" spans="1:10" s="31" customFormat="1" ht="25.5">
      <c r="A105" s="26" t="s">
        <v>23</v>
      </c>
      <c r="B105" s="29" t="s">
        <v>24</v>
      </c>
      <c r="C105" s="28" t="s">
        <v>65</v>
      </c>
      <c r="D105" s="28" t="s">
        <v>17</v>
      </c>
      <c r="E105" s="29" t="s">
        <v>78</v>
      </c>
      <c r="F105" s="29" t="s">
        <v>25</v>
      </c>
      <c r="G105" s="30">
        <v>521.999</v>
      </c>
      <c r="H105" s="45">
        <v>521.999</v>
      </c>
      <c r="I105" s="206">
        <f t="shared" si="7"/>
        <v>100</v>
      </c>
      <c r="J105" s="207">
        <f t="shared" si="8"/>
        <v>0</v>
      </c>
    </row>
    <row r="106" spans="1:10" ht="63.75">
      <c r="A106" s="62" t="s">
        <v>161</v>
      </c>
      <c r="B106" s="23" t="s">
        <v>24</v>
      </c>
      <c r="C106" s="22" t="s">
        <v>65</v>
      </c>
      <c r="D106" s="22" t="s">
        <v>17</v>
      </c>
      <c r="E106" s="23" t="s">
        <v>79</v>
      </c>
      <c r="F106" s="23"/>
      <c r="G106" s="51">
        <f>G107</f>
        <v>360.93</v>
      </c>
      <c r="H106" s="51">
        <f>H107</f>
        <v>360.90729</v>
      </c>
      <c r="I106" s="206">
        <f t="shared" si="7"/>
        <v>99.99370792120355</v>
      </c>
      <c r="J106" s="207">
        <f t="shared" si="8"/>
        <v>-0.02271000000001777</v>
      </c>
    </row>
    <row r="107" spans="1:10" s="31" customFormat="1" ht="25.5">
      <c r="A107" s="26" t="s">
        <v>23</v>
      </c>
      <c r="B107" s="29" t="s">
        <v>24</v>
      </c>
      <c r="C107" s="28" t="s">
        <v>65</v>
      </c>
      <c r="D107" s="28" t="s">
        <v>17</v>
      </c>
      <c r="E107" s="29" t="s">
        <v>79</v>
      </c>
      <c r="F107" s="29" t="s">
        <v>25</v>
      </c>
      <c r="G107" s="30">
        <v>360.93</v>
      </c>
      <c r="H107" s="45">
        <v>360.90729</v>
      </c>
      <c r="I107" s="206">
        <f t="shared" si="7"/>
        <v>99.99370792120355</v>
      </c>
      <c r="J107" s="207">
        <f t="shared" si="8"/>
        <v>-0.02271000000001777</v>
      </c>
    </row>
    <row r="108" spans="1:10" s="31" customFormat="1" ht="89.25">
      <c r="A108" s="63" t="s">
        <v>176</v>
      </c>
      <c r="B108" s="115" t="s">
        <v>24</v>
      </c>
      <c r="C108" s="22" t="s">
        <v>65</v>
      </c>
      <c r="D108" s="22" t="s">
        <v>17</v>
      </c>
      <c r="E108" s="23" t="s">
        <v>175</v>
      </c>
      <c r="F108" s="29"/>
      <c r="G108" s="51">
        <f>G109</f>
        <v>7.07071</v>
      </c>
      <c r="H108" s="51">
        <f>H109</f>
        <v>7.07071</v>
      </c>
      <c r="I108" s="206">
        <f t="shared" si="7"/>
        <v>100</v>
      </c>
      <c r="J108" s="207">
        <f t="shared" si="8"/>
        <v>0</v>
      </c>
    </row>
    <row r="109" spans="1:10" s="31" customFormat="1" ht="25.5">
      <c r="A109" s="60" t="s">
        <v>23</v>
      </c>
      <c r="B109" s="29" t="s">
        <v>24</v>
      </c>
      <c r="C109" s="28" t="s">
        <v>65</v>
      </c>
      <c r="D109" s="28" t="s">
        <v>17</v>
      </c>
      <c r="E109" s="29" t="s">
        <v>175</v>
      </c>
      <c r="F109" s="29" t="s">
        <v>25</v>
      </c>
      <c r="G109" s="30">
        <v>7.07071</v>
      </c>
      <c r="H109" s="45">
        <v>7.07071</v>
      </c>
      <c r="I109" s="206">
        <f t="shared" si="7"/>
        <v>100</v>
      </c>
      <c r="J109" s="207">
        <f t="shared" si="8"/>
        <v>0</v>
      </c>
    </row>
    <row r="110" spans="1:10" ht="63.75">
      <c r="A110" s="20" t="s">
        <v>162</v>
      </c>
      <c r="B110" s="23" t="s">
        <v>24</v>
      </c>
      <c r="C110" s="22" t="s">
        <v>65</v>
      </c>
      <c r="D110" s="22" t="s">
        <v>17</v>
      </c>
      <c r="E110" s="23" t="s">
        <v>80</v>
      </c>
      <c r="F110" s="23"/>
      <c r="G110" s="51">
        <f>G111</f>
        <v>1817.553</v>
      </c>
      <c r="H110" s="51">
        <f>H111</f>
        <v>1817.55104</v>
      </c>
      <c r="I110" s="206">
        <f t="shared" si="7"/>
        <v>99.99989216270447</v>
      </c>
      <c r="J110" s="207">
        <f t="shared" si="8"/>
        <v>-0.0019600000000536966</v>
      </c>
    </row>
    <row r="111" spans="1:10" ht="25.5">
      <c r="A111" s="26" t="s">
        <v>23</v>
      </c>
      <c r="B111" s="29" t="s">
        <v>24</v>
      </c>
      <c r="C111" s="28" t="s">
        <v>65</v>
      </c>
      <c r="D111" s="28" t="s">
        <v>17</v>
      </c>
      <c r="E111" s="29" t="s">
        <v>80</v>
      </c>
      <c r="F111" s="29" t="s">
        <v>25</v>
      </c>
      <c r="G111" s="30">
        <v>1817.553</v>
      </c>
      <c r="H111" s="45">
        <v>1817.55104</v>
      </c>
      <c r="I111" s="206">
        <f t="shared" si="7"/>
        <v>99.99989216270447</v>
      </c>
      <c r="J111" s="207">
        <f t="shared" si="8"/>
        <v>-0.0019600000000536966</v>
      </c>
    </row>
    <row r="112" spans="1:10" ht="76.5">
      <c r="A112" s="63" t="s">
        <v>163</v>
      </c>
      <c r="B112" s="115" t="s">
        <v>24</v>
      </c>
      <c r="C112" s="116" t="s">
        <v>65</v>
      </c>
      <c r="D112" s="116" t="s">
        <v>17</v>
      </c>
      <c r="E112" s="115" t="s">
        <v>126</v>
      </c>
      <c r="F112" s="29"/>
      <c r="G112" s="51">
        <f>G113</f>
        <v>1000</v>
      </c>
      <c r="H112" s="51">
        <f>H113</f>
        <v>1000</v>
      </c>
      <c r="I112" s="206">
        <f t="shared" si="7"/>
        <v>100</v>
      </c>
      <c r="J112" s="207">
        <f t="shared" si="8"/>
        <v>0</v>
      </c>
    </row>
    <row r="113" spans="1:10" ht="25.5">
      <c r="A113" s="26" t="s">
        <v>23</v>
      </c>
      <c r="B113" s="117" t="s">
        <v>24</v>
      </c>
      <c r="C113" s="118" t="s">
        <v>65</v>
      </c>
      <c r="D113" s="118" t="s">
        <v>17</v>
      </c>
      <c r="E113" s="117" t="s">
        <v>126</v>
      </c>
      <c r="F113" s="29" t="s">
        <v>25</v>
      </c>
      <c r="G113" s="30">
        <v>1000</v>
      </c>
      <c r="H113" s="45">
        <v>1000</v>
      </c>
      <c r="I113" s="206">
        <f t="shared" si="7"/>
        <v>100</v>
      </c>
      <c r="J113" s="207">
        <f t="shared" si="8"/>
        <v>0</v>
      </c>
    </row>
    <row r="114" spans="1:10" ht="78" customHeight="1" hidden="1">
      <c r="A114" s="63" t="s">
        <v>164</v>
      </c>
      <c r="B114" s="115" t="s">
        <v>24</v>
      </c>
      <c r="C114" s="116" t="s">
        <v>65</v>
      </c>
      <c r="D114" s="116" t="s">
        <v>17</v>
      </c>
      <c r="E114" s="115" t="s">
        <v>120</v>
      </c>
      <c r="F114" s="29"/>
      <c r="G114" s="51">
        <f>G115</f>
        <v>0</v>
      </c>
      <c r="H114" s="51">
        <f>H115</f>
        <v>0</v>
      </c>
      <c r="I114" s="206" t="e">
        <f t="shared" si="7"/>
        <v>#DIV/0!</v>
      </c>
      <c r="J114" s="207">
        <f t="shared" si="8"/>
        <v>0</v>
      </c>
    </row>
    <row r="115" spans="1:10" ht="25.5" hidden="1">
      <c r="A115" s="26" t="s">
        <v>23</v>
      </c>
      <c r="B115" s="117" t="s">
        <v>24</v>
      </c>
      <c r="C115" s="118" t="s">
        <v>65</v>
      </c>
      <c r="D115" s="118" t="s">
        <v>17</v>
      </c>
      <c r="E115" s="117" t="s">
        <v>120</v>
      </c>
      <c r="F115" s="29" t="s">
        <v>25</v>
      </c>
      <c r="G115" s="30"/>
      <c r="H115" s="45"/>
      <c r="I115" s="206" t="e">
        <f t="shared" si="7"/>
        <v>#DIV/0!</v>
      </c>
      <c r="J115" s="207">
        <f t="shared" si="8"/>
        <v>0</v>
      </c>
    </row>
    <row r="116" spans="1:10" s="25" customFormat="1" ht="51" hidden="1">
      <c r="A116" s="63" t="s">
        <v>81</v>
      </c>
      <c r="B116" s="23" t="s">
        <v>24</v>
      </c>
      <c r="C116" s="22" t="s">
        <v>65</v>
      </c>
      <c r="D116" s="22" t="s">
        <v>17</v>
      </c>
      <c r="E116" s="23" t="s">
        <v>82</v>
      </c>
      <c r="F116" s="23"/>
      <c r="G116" s="51">
        <f>G117</f>
        <v>0</v>
      </c>
      <c r="H116" s="51">
        <f>H117</f>
        <v>0</v>
      </c>
      <c r="I116" s="206" t="e">
        <f t="shared" si="7"/>
        <v>#DIV/0!</v>
      </c>
      <c r="J116" s="207">
        <f t="shared" si="8"/>
        <v>0</v>
      </c>
    </row>
    <row r="117" spans="1:10" s="31" customFormat="1" ht="12.75" hidden="1">
      <c r="A117" s="26" t="s">
        <v>36</v>
      </c>
      <c r="B117" s="29" t="s">
        <v>24</v>
      </c>
      <c r="C117" s="28" t="s">
        <v>65</v>
      </c>
      <c r="D117" s="28" t="s">
        <v>17</v>
      </c>
      <c r="E117" s="29" t="s">
        <v>82</v>
      </c>
      <c r="F117" s="29" t="s">
        <v>37</v>
      </c>
      <c r="G117" s="45"/>
      <c r="H117" s="45"/>
      <c r="I117" s="206" t="e">
        <f t="shared" si="7"/>
        <v>#DIV/0!</v>
      </c>
      <c r="J117" s="207">
        <f t="shared" si="8"/>
        <v>0</v>
      </c>
    </row>
    <row r="118" spans="1:10" ht="13.5" customHeight="1" hidden="1">
      <c r="A118" s="34" t="s">
        <v>168</v>
      </c>
      <c r="B118" s="17" t="s">
        <v>24</v>
      </c>
      <c r="C118" s="16" t="s">
        <v>65</v>
      </c>
      <c r="D118" s="16" t="s">
        <v>65</v>
      </c>
      <c r="E118" s="17"/>
      <c r="F118" s="17"/>
      <c r="G118" s="18">
        <f aca="true" t="shared" si="10" ref="G118:J119">G119</f>
        <v>0</v>
      </c>
      <c r="H118" s="18">
        <f t="shared" si="10"/>
        <v>0</v>
      </c>
      <c r="I118" s="206" t="e">
        <f t="shared" si="7"/>
        <v>#DIV/0!</v>
      </c>
      <c r="J118" s="207">
        <f t="shared" si="8"/>
        <v>0</v>
      </c>
    </row>
    <row r="119" spans="1:10" ht="67.5" customHeight="1" hidden="1">
      <c r="A119" s="35" t="s">
        <v>67</v>
      </c>
      <c r="B119" s="23" t="s">
        <v>24</v>
      </c>
      <c r="C119" s="22" t="s">
        <v>65</v>
      </c>
      <c r="D119" s="22" t="s">
        <v>65</v>
      </c>
      <c r="E119" s="23" t="s">
        <v>68</v>
      </c>
      <c r="F119" s="23"/>
      <c r="G119" s="51">
        <f t="shared" si="10"/>
        <v>0</v>
      </c>
      <c r="H119" s="51">
        <f t="shared" si="10"/>
        <v>0</v>
      </c>
      <c r="I119" s="206" t="e">
        <f t="shared" si="7"/>
        <v>#DIV/0!</v>
      </c>
      <c r="J119" s="207">
        <f t="shared" si="8"/>
        <v>0</v>
      </c>
    </row>
    <row r="120" spans="1:10" ht="26.25" customHeight="1" hidden="1">
      <c r="A120" s="26" t="s">
        <v>23</v>
      </c>
      <c r="B120" s="29" t="s">
        <v>24</v>
      </c>
      <c r="C120" s="28" t="s">
        <v>65</v>
      </c>
      <c r="D120" s="28" t="s">
        <v>65</v>
      </c>
      <c r="E120" s="29" t="s">
        <v>68</v>
      </c>
      <c r="F120" s="29" t="s">
        <v>25</v>
      </c>
      <c r="G120" s="30"/>
      <c r="H120" s="45"/>
      <c r="I120" s="206" t="e">
        <f t="shared" si="7"/>
        <v>#DIV/0!</v>
      </c>
      <c r="J120" s="207">
        <f t="shared" si="8"/>
        <v>0</v>
      </c>
    </row>
    <row r="121" spans="1:10" s="64" customFormat="1" ht="15.75">
      <c r="A121" s="53" t="s">
        <v>83</v>
      </c>
      <c r="B121" s="12" t="s">
        <v>24</v>
      </c>
      <c r="C121" s="10" t="s">
        <v>84</v>
      </c>
      <c r="D121" s="10"/>
      <c r="E121" s="12"/>
      <c r="F121" s="12"/>
      <c r="G121" s="13">
        <f>G122</f>
        <v>655</v>
      </c>
      <c r="H121" s="13">
        <f>H122</f>
        <v>655</v>
      </c>
      <c r="I121" s="206">
        <f t="shared" si="7"/>
        <v>100</v>
      </c>
      <c r="J121" s="207">
        <f t="shared" si="8"/>
        <v>0</v>
      </c>
    </row>
    <row r="122" spans="1:10" s="54" customFormat="1" ht="12.75">
      <c r="A122" s="65" t="s">
        <v>85</v>
      </c>
      <c r="B122" s="17" t="s">
        <v>24</v>
      </c>
      <c r="C122" s="16" t="s">
        <v>84</v>
      </c>
      <c r="D122" s="16" t="s">
        <v>9</v>
      </c>
      <c r="E122" s="17"/>
      <c r="F122" s="17"/>
      <c r="G122" s="18">
        <f>G123+G125</f>
        <v>655</v>
      </c>
      <c r="H122" s="18">
        <f>H123+H125</f>
        <v>655</v>
      </c>
      <c r="I122" s="206">
        <f t="shared" si="7"/>
        <v>100</v>
      </c>
      <c r="J122" s="207">
        <f t="shared" si="8"/>
        <v>0</v>
      </c>
    </row>
    <row r="123" spans="1:10" s="25" customFormat="1" ht="51">
      <c r="A123" s="35" t="s">
        <v>86</v>
      </c>
      <c r="B123" s="23" t="s">
        <v>24</v>
      </c>
      <c r="C123" s="22" t="s">
        <v>84</v>
      </c>
      <c r="D123" s="22" t="s">
        <v>9</v>
      </c>
      <c r="E123" s="23" t="s">
        <v>87</v>
      </c>
      <c r="F123" s="23"/>
      <c r="G123" s="51">
        <f>G124</f>
        <v>655</v>
      </c>
      <c r="H123" s="51">
        <f>H124</f>
        <v>655</v>
      </c>
      <c r="I123" s="206">
        <f t="shared" si="7"/>
        <v>100</v>
      </c>
      <c r="J123" s="207">
        <f t="shared" si="8"/>
        <v>0</v>
      </c>
    </row>
    <row r="124" spans="1:10" s="31" customFormat="1" ht="12.75">
      <c r="A124" s="33" t="s">
        <v>36</v>
      </c>
      <c r="B124" s="29" t="s">
        <v>24</v>
      </c>
      <c r="C124" s="28" t="s">
        <v>84</v>
      </c>
      <c r="D124" s="28" t="s">
        <v>9</v>
      </c>
      <c r="E124" s="29" t="s">
        <v>87</v>
      </c>
      <c r="F124" s="29" t="s">
        <v>37</v>
      </c>
      <c r="G124" s="30">
        <v>655</v>
      </c>
      <c r="H124" s="45">
        <v>655</v>
      </c>
      <c r="I124" s="206">
        <f t="shared" si="7"/>
        <v>100</v>
      </c>
      <c r="J124" s="207">
        <f t="shared" si="8"/>
        <v>0</v>
      </c>
    </row>
    <row r="125" spans="1:10" s="25" customFormat="1" ht="76.5" hidden="1">
      <c r="A125" s="35" t="s">
        <v>121</v>
      </c>
      <c r="B125" s="23" t="s">
        <v>24</v>
      </c>
      <c r="C125" s="22" t="s">
        <v>84</v>
      </c>
      <c r="D125" s="22" t="s">
        <v>9</v>
      </c>
      <c r="E125" s="23" t="s">
        <v>88</v>
      </c>
      <c r="F125" s="23"/>
      <c r="G125" s="51">
        <f>G126</f>
        <v>0</v>
      </c>
      <c r="H125" s="51">
        <f>H126</f>
        <v>0</v>
      </c>
      <c r="I125" s="206" t="e">
        <f t="shared" si="7"/>
        <v>#DIV/0!</v>
      </c>
      <c r="J125" s="207">
        <f t="shared" si="8"/>
        <v>0</v>
      </c>
    </row>
    <row r="126" spans="1:10" s="31" customFormat="1" ht="12.75" hidden="1">
      <c r="A126" s="33" t="s">
        <v>36</v>
      </c>
      <c r="B126" s="29" t="s">
        <v>24</v>
      </c>
      <c r="C126" s="28" t="s">
        <v>84</v>
      </c>
      <c r="D126" s="28" t="s">
        <v>9</v>
      </c>
      <c r="E126" s="29" t="s">
        <v>88</v>
      </c>
      <c r="F126" s="29" t="s">
        <v>37</v>
      </c>
      <c r="G126" s="30">
        <v>0</v>
      </c>
      <c r="H126" s="45"/>
      <c r="I126" s="206" t="e">
        <f t="shared" si="7"/>
        <v>#DIV/0!</v>
      </c>
      <c r="J126" s="207">
        <f t="shared" si="8"/>
        <v>0</v>
      </c>
    </row>
    <row r="127" spans="1:10" ht="15.75">
      <c r="A127" s="46" t="s">
        <v>89</v>
      </c>
      <c r="B127" s="12" t="s">
        <v>24</v>
      </c>
      <c r="C127" s="10" t="s">
        <v>50</v>
      </c>
      <c r="D127" s="10"/>
      <c r="E127" s="12"/>
      <c r="F127" s="12"/>
      <c r="G127" s="13">
        <f>SUM(G129)</f>
        <v>108.54</v>
      </c>
      <c r="H127" s="13">
        <f>SUM(H129)</f>
        <v>108.54</v>
      </c>
      <c r="I127" s="206">
        <f t="shared" si="7"/>
        <v>100</v>
      </c>
      <c r="J127" s="207">
        <f t="shared" si="8"/>
        <v>0</v>
      </c>
    </row>
    <row r="128" spans="1:10" ht="12.75">
      <c r="A128" s="34" t="s">
        <v>90</v>
      </c>
      <c r="B128" s="17" t="s">
        <v>24</v>
      </c>
      <c r="C128" s="16" t="s">
        <v>50</v>
      </c>
      <c r="D128" s="16" t="s">
        <v>9</v>
      </c>
      <c r="E128" s="17"/>
      <c r="F128" s="17"/>
      <c r="G128" s="18">
        <f>SUM(G129)</f>
        <v>108.54</v>
      </c>
      <c r="H128" s="18">
        <f>SUM(H129)</f>
        <v>108.54</v>
      </c>
      <c r="I128" s="206">
        <f t="shared" si="7"/>
        <v>100</v>
      </c>
      <c r="J128" s="207">
        <f t="shared" si="8"/>
        <v>0</v>
      </c>
    </row>
    <row r="129" spans="1:10" s="25" customFormat="1" ht="76.5">
      <c r="A129" s="20" t="s">
        <v>165</v>
      </c>
      <c r="B129" s="23" t="s">
        <v>24</v>
      </c>
      <c r="C129" s="22" t="s">
        <v>50</v>
      </c>
      <c r="D129" s="22" t="s">
        <v>9</v>
      </c>
      <c r="E129" s="23" t="s">
        <v>91</v>
      </c>
      <c r="F129" s="23"/>
      <c r="G129" s="51">
        <f>G130</f>
        <v>108.54</v>
      </c>
      <c r="H129" s="51">
        <f>H130</f>
        <v>108.54</v>
      </c>
      <c r="I129" s="206">
        <f t="shared" si="7"/>
        <v>100</v>
      </c>
      <c r="J129" s="207">
        <f t="shared" si="8"/>
        <v>0</v>
      </c>
    </row>
    <row r="130" spans="1:10" s="31" customFormat="1" ht="12.75">
      <c r="A130" s="33" t="s">
        <v>30</v>
      </c>
      <c r="B130" s="29" t="s">
        <v>24</v>
      </c>
      <c r="C130" s="28" t="s">
        <v>50</v>
      </c>
      <c r="D130" s="28" t="s">
        <v>9</v>
      </c>
      <c r="E130" s="29" t="s">
        <v>91</v>
      </c>
      <c r="F130" s="29" t="s">
        <v>31</v>
      </c>
      <c r="G130" s="30">
        <v>108.54</v>
      </c>
      <c r="H130" s="45">
        <v>108.54</v>
      </c>
      <c r="I130" s="206">
        <f t="shared" si="7"/>
        <v>100</v>
      </c>
      <c r="J130" s="207">
        <f t="shared" si="8"/>
        <v>0</v>
      </c>
    </row>
    <row r="131" spans="1:10" ht="15.75">
      <c r="A131" s="192" t="s">
        <v>92</v>
      </c>
      <c r="B131" s="192"/>
      <c r="C131" s="192"/>
      <c r="D131" s="192"/>
      <c r="E131" s="192"/>
      <c r="F131" s="192"/>
      <c r="G131" s="211">
        <f>SUM(G11+G51+G56+G80+G127+G60+G121)</f>
        <v>33309.5</v>
      </c>
      <c r="H131" s="211">
        <f>SUM(H11+H51+H56+H80+H127+H60+H121)</f>
        <v>32976.212660000005</v>
      </c>
      <c r="I131" s="206">
        <f t="shared" si="7"/>
        <v>98.99942256713553</v>
      </c>
      <c r="J131" s="207">
        <f t="shared" si="8"/>
        <v>-333.2873399999953</v>
      </c>
    </row>
  </sheetData>
  <sheetProtection selectLockedCells="1" selectUnlockedCells="1"/>
  <mergeCells count="7">
    <mergeCell ref="A4:J4"/>
    <mergeCell ref="A6:J6"/>
    <mergeCell ref="A7:J7"/>
    <mergeCell ref="A1:J1"/>
    <mergeCell ref="A2:J2"/>
    <mergeCell ref="A3:J3"/>
    <mergeCell ref="A131:F131"/>
  </mergeCells>
  <printOptions/>
  <pageMargins left="0.7479166666666667" right="0.1701388888888889" top="0.1597222222222222" bottom="0.35" header="0.5118055555555555" footer="0.2"/>
  <pageSetup fitToHeight="3" fitToWidth="1" horizontalDpi="600" verticalDpi="600" orientation="portrait" paperSize="9" scale="7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29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4.625" style="1" customWidth="1"/>
    <col min="7" max="7" width="14.25390625" style="1" customWidth="1"/>
    <col min="8" max="8" width="9.125" style="1" customWidth="1"/>
    <col min="9" max="9" width="10.25390625" style="1" customWidth="1"/>
    <col min="10" max="16384" width="9.125" style="1" customWidth="1"/>
  </cols>
  <sheetData>
    <row r="1" spans="1:234" ht="12.75">
      <c r="A1" s="193" t="s">
        <v>189</v>
      </c>
      <c r="B1" s="195"/>
      <c r="C1" s="195"/>
      <c r="D1" s="195"/>
      <c r="E1" s="195"/>
      <c r="F1" s="195"/>
      <c r="G1" s="195"/>
      <c r="H1" s="195"/>
      <c r="I1" s="19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</row>
    <row r="2" spans="1:234" ht="12.75">
      <c r="A2" s="193" t="s">
        <v>178</v>
      </c>
      <c r="B2" s="195"/>
      <c r="C2" s="195"/>
      <c r="D2" s="195"/>
      <c r="E2" s="195"/>
      <c r="F2" s="195"/>
      <c r="G2" s="195"/>
      <c r="H2" s="195"/>
      <c r="I2" s="19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</row>
    <row r="3" spans="1:234" ht="12.75">
      <c r="A3" s="193" t="s">
        <v>190</v>
      </c>
      <c r="B3" s="195"/>
      <c r="C3" s="195"/>
      <c r="D3" s="195"/>
      <c r="E3" s="195"/>
      <c r="F3" s="195"/>
      <c r="G3" s="195"/>
      <c r="H3" s="195"/>
      <c r="I3" s="195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</row>
    <row r="4" spans="1:234" ht="12.75">
      <c r="A4" s="193" t="s">
        <v>192</v>
      </c>
      <c r="B4" s="195"/>
      <c r="C4" s="195"/>
      <c r="D4" s="195"/>
      <c r="E4" s="195"/>
      <c r="F4" s="195"/>
      <c r="G4" s="195"/>
      <c r="H4" s="195"/>
      <c r="I4" s="19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</row>
    <row r="5" spans="1:234" ht="15">
      <c r="A5" s="67"/>
      <c r="B5" s="67"/>
      <c r="C5" s="67"/>
      <c r="D5" s="67"/>
      <c r="E5" s="67"/>
      <c r="F5" s="6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</row>
    <row r="6" spans="1:234" ht="15.75">
      <c r="A6" s="196" t="s">
        <v>191</v>
      </c>
      <c r="B6" s="196"/>
      <c r="C6" s="196"/>
      <c r="D6" s="196"/>
      <c r="E6" s="196"/>
      <c r="F6" s="196"/>
      <c r="G6" s="195"/>
      <c r="H6" s="195"/>
      <c r="I6" s="195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</row>
    <row r="7" spans="1:234" ht="15.75">
      <c r="A7" s="196" t="s">
        <v>93</v>
      </c>
      <c r="B7" s="196"/>
      <c r="C7" s="196"/>
      <c r="D7" s="196"/>
      <c r="E7" s="196"/>
      <c r="F7" s="196"/>
      <c r="G7" s="195"/>
      <c r="H7" s="195"/>
      <c r="I7" s="19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</row>
    <row r="8" spans="1:234" ht="15.75">
      <c r="A8" s="196" t="s">
        <v>193</v>
      </c>
      <c r="B8" s="196"/>
      <c r="C8" s="196"/>
      <c r="D8" s="196"/>
      <c r="E8" s="196"/>
      <c r="F8" s="196"/>
      <c r="G8" s="195"/>
      <c r="H8" s="195"/>
      <c r="I8" s="19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</row>
    <row r="9" spans="1:234" ht="15.75">
      <c r="A9" s="185"/>
      <c r="B9" s="185"/>
      <c r="C9" s="185"/>
      <c r="D9" s="185"/>
      <c r="E9" s="185"/>
      <c r="F9" s="185"/>
      <c r="G9" s="66"/>
      <c r="H9" s="212" t="s">
        <v>0</v>
      </c>
      <c r="I9" s="6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</row>
    <row r="10" spans="1:234" s="218" customFormat="1" ht="48">
      <c r="A10" s="213" t="s">
        <v>1</v>
      </c>
      <c r="B10" s="214" t="s">
        <v>3</v>
      </c>
      <c r="C10" s="214" t="s">
        <v>4</v>
      </c>
      <c r="D10" s="215" t="s">
        <v>5</v>
      </c>
      <c r="E10" s="216" t="s">
        <v>6</v>
      </c>
      <c r="F10" s="217" t="s">
        <v>187</v>
      </c>
      <c r="G10" s="217" t="s">
        <v>188</v>
      </c>
      <c r="H10" s="219" t="s">
        <v>183</v>
      </c>
      <c r="I10" s="219" t="s">
        <v>184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</row>
    <row r="11" spans="1:9" ht="15.75">
      <c r="A11" s="8" t="s">
        <v>8</v>
      </c>
      <c r="B11" s="10" t="s">
        <v>9</v>
      </c>
      <c r="C11" s="11"/>
      <c r="D11" s="12"/>
      <c r="E11" s="12"/>
      <c r="F11" s="13">
        <f>SUM(F20+F30+F41+F15)+F33+F36</f>
        <v>5917.018249999999</v>
      </c>
      <c r="G11" s="13">
        <f>SUM(G20+G30+G41+G15)+G33+G36</f>
        <v>5903.73184</v>
      </c>
      <c r="H11" s="220">
        <f>SUM(G11/F11*100)</f>
        <v>99.77545430082122</v>
      </c>
      <c r="I11" s="221">
        <f>SUM(G11-F11)</f>
        <v>-13.286409999998796</v>
      </c>
    </row>
    <row r="12" spans="1:9" s="19" customFormat="1" ht="31.5" customHeight="1" hidden="1">
      <c r="A12" s="14" t="s">
        <v>10</v>
      </c>
      <c r="B12" s="16" t="s">
        <v>9</v>
      </c>
      <c r="C12" s="16" t="s">
        <v>11</v>
      </c>
      <c r="D12" s="17"/>
      <c r="E12" s="17"/>
      <c r="F12" s="18">
        <f>SUM(F13)</f>
        <v>0</v>
      </c>
      <c r="G12" s="18">
        <f>SUM(G13)</f>
        <v>0</v>
      </c>
      <c r="H12" s="220" t="e">
        <f aca="true" t="shared" si="0" ref="H12:H75">SUM(G12/F12*100)</f>
        <v>#DIV/0!</v>
      </c>
      <c r="I12" s="221">
        <f aca="true" t="shared" si="1" ref="I12:I75">SUM(G12-F12)</f>
        <v>0</v>
      </c>
    </row>
    <row r="13" spans="1:9" s="25" customFormat="1" ht="49.5" customHeight="1" hidden="1">
      <c r="A13" s="20" t="s">
        <v>12</v>
      </c>
      <c r="B13" s="22" t="s">
        <v>9</v>
      </c>
      <c r="C13" s="22" t="s">
        <v>11</v>
      </c>
      <c r="D13" s="23" t="s">
        <v>13</v>
      </c>
      <c r="E13" s="23"/>
      <c r="F13" s="24">
        <f>F14</f>
        <v>0</v>
      </c>
      <c r="G13" s="24">
        <f>G14</f>
        <v>0</v>
      </c>
      <c r="H13" s="220" t="e">
        <f t="shared" si="0"/>
        <v>#DIV/0!</v>
      </c>
      <c r="I13" s="221">
        <f t="shared" si="1"/>
        <v>0</v>
      </c>
    </row>
    <row r="14" spans="1:9" s="31" customFormat="1" ht="51.75" customHeight="1" hidden="1">
      <c r="A14" s="26" t="s">
        <v>14</v>
      </c>
      <c r="B14" s="28" t="s">
        <v>9</v>
      </c>
      <c r="C14" s="28" t="s">
        <v>11</v>
      </c>
      <c r="D14" s="29" t="s">
        <v>13</v>
      </c>
      <c r="E14" s="29" t="s">
        <v>15</v>
      </c>
      <c r="F14" s="30"/>
      <c r="G14" s="30"/>
      <c r="H14" s="220" t="e">
        <f t="shared" si="0"/>
        <v>#DIV/0!</v>
      </c>
      <c r="I14" s="221">
        <f t="shared" si="1"/>
        <v>0</v>
      </c>
    </row>
    <row r="15" spans="1:9" s="19" customFormat="1" ht="39.75" customHeight="1">
      <c r="A15" s="14" t="s">
        <v>16</v>
      </c>
      <c r="B15" s="16" t="s">
        <v>9</v>
      </c>
      <c r="C15" s="16" t="s">
        <v>17</v>
      </c>
      <c r="D15" s="17"/>
      <c r="E15" s="17"/>
      <c r="F15" s="18">
        <f>SUM(F16)+F18</f>
        <v>14.253</v>
      </c>
      <c r="G15" s="18">
        <f>SUM(G16)+G18</f>
        <v>14.25182</v>
      </c>
      <c r="H15" s="220">
        <f t="shared" si="0"/>
        <v>99.9917210411843</v>
      </c>
      <c r="I15" s="221">
        <f t="shared" si="1"/>
        <v>-0.0011799999999997368</v>
      </c>
    </row>
    <row r="16" spans="1:9" s="25" customFormat="1" ht="63.75">
      <c r="A16" s="32" t="s">
        <v>125</v>
      </c>
      <c r="B16" s="22" t="s">
        <v>9</v>
      </c>
      <c r="C16" s="22" t="s">
        <v>17</v>
      </c>
      <c r="D16" s="23" t="s">
        <v>18</v>
      </c>
      <c r="E16" s="23"/>
      <c r="F16" s="24">
        <f>F17</f>
        <v>1.67</v>
      </c>
      <c r="G16" s="24">
        <f>G17</f>
        <v>1.66923</v>
      </c>
      <c r="H16" s="220">
        <f t="shared" si="0"/>
        <v>99.95389221556886</v>
      </c>
      <c r="I16" s="221">
        <f t="shared" si="1"/>
        <v>-0.0007699999999999374</v>
      </c>
    </row>
    <row r="17" spans="1:9" s="25" customFormat="1" ht="51.75" customHeight="1">
      <c r="A17" s="26" t="s">
        <v>14</v>
      </c>
      <c r="B17" s="28" t="s">
        <v>9</v>
      </c>
      <c r="C17" s="28" t="s">
        <v>17</v>
      </c>
      <c r="D17" s="29" t="s">
        <v>18</v>
      </c>
      <c r="E17" s="29" t="s">
        <v>15</v>
      </c>
      <c r="F17" s="30">
        <f>SUM('№2'!G17)</f>
        <v>1.67</v>
      </c>
      <c r="G17" s="30">
        <f>SUM('№2'!H17)</f>
        <v>1.66923</v>
      </c>
      <c r="H17" s="220">
        <f t="shared" si="0"/>
        <v>99.95389221556886</v>
      </c>
      <c r="I17" s="221">
        <f t="shared" si="1"/>
        <v>-0.0007699999999999374</v>
      </c>
    </row>
    <row r="18" spans="1:9" s="25" customFormat="1" ht="68.25" customHeight="1">
      <c r="A18" s="32" t="s">
        <v>124</v>
      </c>
      <c r="B18" s="22" t="s">
        <v>9</v>
      </c>
      <c r="C18" s="22" t="s">
        <v>17</v>
      </c>
      <c r="D18" s="23" t="s">
        <v>19</v>
      </c>
      <c r="E18" s="23"/>
      <c r="F18" s="24">
        <f>F19</f>
        <v>12.583</v>
      </c>
      <c r="G18" s="24">
        <f>G19</f>
        <v>12.58259</v>
      </c>
      <c r="H18" s="220">
        <f t="shared" si="0"/>
        <v>99.99674163554</v>
      </c>
      <c r="I18" s="221">
        <f t="shared" si="1"/>
        <v>-0.00041000000000046555</v>
      </c>
    </row>
    <row r="19" spans="1:9" s="25" customFormat="1" ht="51" customHeight="1">
      <c r="A19" s="26" t="s">
        <v>14</v>
      </c>
      <c r="B19" s="28" t="s">
        <v>9</v>
      </c>
      <c r="C19" s="28" t="s">
        <v>17</v>
      </c>
      <c r="D19" s="29" t="s">
        <v>19</v>
      </c>
      <c r="E19" s="29" t="s">
        <v>15</v>
      </c>
      <c r="F19" s="30">
        <f>SUM('№2'!G19)</f>
        <v>12.583</v>
      </c>
      <c r="G19" s="30">
        <f>SUM('№2'!H19)</f>
        <v>12.58259</v>
      </c>
      <c r="H19" s="220">
        <f t="shared" si="0"/>
        <v>99.99674163554</v>
      </c>
      <c r="I19" s="221">
        <f t="shared" si="1"/>
        <v>-0.00041000000000046555</v>
      </c>
    </row>
    <row r="20" spans="1:9" ht="38.25">
      <c r="A20" s="14" t="s">
        <v>20</v>
      </c>
      <c r="B20" s="16" t="s">
        <v>9</v>
      </c>
      <c r="C20" s="16" t="s">
        <v>21</v>
      </c>
      <c r="D20" s="17"/>
      <c r="E20" s="17"/>
      <c r="F20" s="18">
        <f>F21+F26+F28</f>
        <v>4085.7223799999997</v>
      </c>
      <c r="G20" s="18">
        <f>G21+G26+G28</f>
        <v>4072.4371499999997</v>
      </c>
      <c r="H20" s="220">
        <f t="shared" si="0"/>
        <v>99.67483767215725</v>
      </c>
      <c r="I20" s="221">
        <f t="shared" si="1"/>
        <v>-13.285229999999956</v>
      </c>
    </row>
    <row r="21" spans="1:9" ht="89.25">
      <c r="A21" s="32" t="s">
        <v>154</v>
      </c>
      <c r="B21" s="22" t="s">
        <v>9</v>
      </c>
      <c r="C21" s="22" t="s">
        <v>21</v>
      </c>
      <c r="D21" s="23" t="s">
        <v>22</v>
      </c>
      <c r="E21" s="23"/>
      <c r="F21" s="24">
        <f>F22+F23+F24+F25</f>
        <v>4028.92638</v>
      </c>
      <c r="G21" s="24">
        <f>G22+G23+G24+G25</f>
        <v>4015.64182</v>
      </c>
      <c r="H21" s="220">
        <f t="shared" si="0"/>
        <v>99.67027047041748</v>
      </c>
      <c r="I21" s="221">
        <f t="shared" si="1"/>
        <v>-13.284560000000056</v>
      </c>
    </row>
    <row r="22" spans="1:9" s="31" customFormat="1" ht="51">
      <c r="A22" s="26" t="s">
        <v>14</v>
      </c>
      <c r="B22" s="28" t="s">
        <v>9</v>
      </c>
      <c r="C22" s="28" t="s">
        <v>21</v>
      </c>
      <c r="D22" s="29" t="s">
        <v>22</v>
      </c>
      <c r="E22" s="29" t="s">
        <v>15</v>
      </c>
      <c r="F22" s="30">
        <f>SUM('№2'!G22)</f>
        <v>2873.196</v>
      </c>
      <c r="G22" s="30">
        <f>SUM('№2'!H22)</f>
        <v>2873.19411</v>
      </c>
      <c r="H22" s="220">
        <f t="shared" si="0"/>
        <v>99.99993421959378</v>
      </c>
      <c r="I22" s="221">
        <f t="shared" si="1"/>
        <v>-0.001890000000003056</v>
      </c>
    </row>
    <row r="23" spans="1:9" s="31" customFormat="1" ht="25.5">
      <c r="A23" s="26" t="s">
        <v>23</v>
      </c>
      <c r="B23" s="28" t="s">
        <v>9</v>
      </c>
      <c r="C23" s="28" t="s">
        <v>21</v>
      </c>
      <c r="D23" s="29" t="s">
        <v>22</v>
      </c>
      <c r="E23" s="29" t="s">
        <v>25</v>
      </c>
      <c r="F23" s="30">
        <f>SUM('№2'!G23)</f>
        <v>987.72238</v>
      </c>
      <c r="G23" s="30">
        <f>SUM('№2'!H23)</f>
        <v>974.44037</v>
      </c>
      <c r="H23" s="220">
        <f t="shared" si="0"/>
        <v>98.65528915118841</v>
      </c>
      <c r="I23" s="221">
        <f t="shared" si="1"/>
        <v>-13.282010000000014</v>
      </c>
    </row>
    <row r="24" spans="1:9" s="31" customFormat="1" ht="12.75" hidden="1">
      <c r="A24" s="33" t="s">
        <v>30</v>
      </c>
      <c r="B24" s="28" t="s">
        <v>9</v>
      </c>
      <c r="C24" s="28" t="s">
        <v>21</v>
      </c>
      <c r="D24" s="29" t="s">
        <v>22</v>
      </c>
      <c r="E24" s="29" t="s">
        <v>31</v>
      </c>
      <c r="F24" s="30">
        <f>SUM('№2'!G24)</f>
        <v>0</v>
      </c>
      <c r="G24" s="30">
        <f>SUM('№2'!H24)</f>
        <v>0</v>
      </c>
      <c r="H24" s="220" t="e">
        <f t="shared" si="0"/>
        <v>#DIV/0!</v>
      </c>
      <c r="I24" s="221">
        <f t="shared" si="1"/>
        <v>0</v>
      </c>
    </row>
    <row r="25" spans="1:9" s="31" customFormat="1" ht="12.75">
      <c r="A25" s="33" t="s">
        <v>26</v>
      </c>
      <c r="B25" s="28" t="s">
        <v>9</v>
      </c>
      <c r="C25" s="28" t="s">
        <v>21</v>
      </c>
      <c r="D25" s="29" t="s">
        <v>22</v>
      </c>
      <c r="E25" s="29" t="s">
        <v>24</v>
      </c>
      <c r="F25" s="30">
        <f>SUM('№2'!G25)</f>
        <v>168.008</v>
      </c>
      <c r="G25" s="30">
        <f>SUM('№2'!H25)</f>
        <v>168.00734</v>
      </c>
      <c r="H25" s="220">
        <f t="shared" si="0"/>
        <v>99.99960716156373</v>
      </c>
      <c r="I25" s="221">
        <f t="shared" si="1"/>
        <v>-0.000660000000010541</v>
      </c>
    </row>
    <row r="26" spans="1:9" ht="64.5" customHeight="1">
      <c r="A26" s="32" t="s">
        <v>155</v>
      </c>
      <c r="B26" s="22" t="s">
        <v>9</v>
      </c>
      <c r="C26" s="22" t="s">
        <v>21</v>
      </c>
      <c r="D26" s="23" t="s">
        <v>27</v>
      </c>
      <c r="E26" s="23"/>
      <c r="F26" s="24">
        <f>F27</f>
        <v>56.796</v>
      </c>
      <c r="G26" s="24">
        <f>G27</f>
        <v>56.79533</v>
      </c>
      <c r="H26" s="220">
        <f t="shared" si="0"/>
        <v>99.99882033946052</v>
      </c>
      <c r="I26" s="221">
        <f t="shared" si="1"/>
        <v>-0.0006699999999995043</v>
      </c>
    </row>
    <row r="27" spans="1:9" ht="24.75" customHeight="1">
      <c r="A27" s="26" t="s">
        <v>14</v>
      </c>
      <c r="B27" s="28" t="s">
        <v>9</v>
      </c>
      <c r="C27" s="28" t="s">
        <v>21</v>
      </c>
      <c r="D27" s="29" t="s">
        <v>27</v>
      </c>
      <c r="E27" s="29" t="s">
        <v>15</v>
      </c>
      <c r="F27" s="30">
        <f>SUM('№2'!G27)</f>
        <v>56.796</v>
      </c>
      <c r="G27" s="30">
        <f>SUM('№2'!H27)</f>
        <v>56.79533</v>
      </c>
      <c r="H27" s="220">
        <f t="shared" si="0"/>
        <v>99.99882033946052</v>
      </c>
      <c r="I27" s="221">
        <f t="shared" si="1"/>
        <v>-0.0006699999999995043</v>
      </c>
    </row>
    <row r="28" spans="1:9" s="25" customFormat="1" ht="51" hidden="1">
      <c r="A28" s="32" t="s">
        <v>28</v>
      </c>
      <c r="B28" s="22" t="s">
        <v>9</v>
      </c>
      <c r="C28" s="22" t="s">
        <v>21</v>
      </c>
      <c r="D28" s="23" t="s">
        <v>29</v>
      </c>
      <c r="E28" s="23"/>
      <c r="F28" s="24">
        <f>F29</f>
        <v>0</v>
      </c>
      <c r="G28" s="24">
        <f>G29</f>
        <v>0</v>
      </c>
      <c r="H28" s="220" t="e">
        <f t="shared" si="0"/>
        <v>#DIV/0!</v>
      </c>
      <c r="I28" s="221">
        <f t="shared" si="1"/>
        <v>0</v>
      </c>
    </row>
    <row r="29" spans="1:9" s="31" customFormat="1" ht="12.75" hidden="1">
      <c r="A29" s="33" t="s">
        <v>30</v>
      </c>
      <c r="B29" s="28" t="s">
        <v>9</v>
      </c>
      <c r="C29" s="28" t="s">
        <v>21</v>
      </c>
      <c r="D29" s="29" t="s">
        <v>29</v>
      </c>
      <c r="E29" s="29" t="s">
        <v>31</v>
      </c>
      <c r="F29" s="30">
        <f>SUM('№2'!G29)</f>
        <v>0</v>
      </c>
      <c r="G29" s="30">
        <f>SUM('№2'!H29)</f>
        <v>0</v>
      </c>
      <c r="H29" s="220" t="e">
        <f t="shared" si="0"/>
        <v>#DIV/0!</v>
      </c>
      <c r="I29" s="221">
        <f t="shared" si="1"/>
        <v>0</v>
      </c>
    </row>
    <row r="30" spans="1:9" ht="26.25" customHeight="1">
      <c r="A30" s="34" t="s">
        <v>32</v>
      </c>
      <c r="B30" s="16" t="s">
        <v>9</v>
      </c>
      <c r="C30" s="16" t="s">
        <v>33</v>
      </c>
      <c r="D30" s="17"/>
      <c r="E30" s="17"/>
      <c r="F30" s="18">
        <f>F31</f>
        <v>133</v>
      </c>
      <c r="G30" s="18">
        <f>G31</f>
        <v>133</v>
      </c>
      <c r="H30" s="220">
        <f t="shared" si="0"/>
        <v>100</v>
      </c>
      <c r="I30" s="221">
        <f t="shared" si="1"/>
        <v>0</v>
      </c>
    </row>
    <row r="31" spans="1:9" ht="51">
      <c r="A31" s="35" t="s">
        <v>34</v>
      </c>
      <c r="B31" s="22" t="s">
        <v>9</v>
      </c>
      <c r="C31" s="22" t="s">
        <v>33</v>
      </c>
      <c r="D31" s="23" t="s">
        <v>35</v>
      </c>
      <c r="E31" s="23"/>
      <c r="F31" s="24">
        <f>F32</f>
        <v>133</v>
      </c>
      <c r="G31" s="24">
        <f>G32</f>
        <v>133</v>
      </c>
      <c r="H31" s="220">
        <f t="shared" si="0"/>
        <v>100</v>
      </c>
      <c r="I31" s="221">
        <f t="shared" si="1"/>
        <v>0</v>
      </c>
    </row>
    <row r="32" spans="1:9" s="31" customFormat="1" ht="15" customHeight="1">
      <c r="A32" s="33" t="s">
        <v>36</v>
      </c>
      <c r="B32" s="28" t="s">
        <v>9</v>
      </c>
      <c r="C32" s="28" t="s">
        <v>33</v>
      </c>
      <c r="D32" s="29" t="s">
        <v>94</v>
      </c>
      <c r="E32" s="29" t="s">
        <v>37</v>
      </c>
      <c r="F32" s="30">
        <f>SUM('№2'!G32)</f>
        <v>133</v>
      </c>
      <c r="G32" s="30">
        <f>SUM('№2'!H32)</f>
        <v>133</v>
      </c>
      <c r="H32" s="220">
        <f t="shared" si="0"/>
        <v>100</v>
      </c>
      <c r="I32" s="221">
        <f t="shared" si="1"/>
        <v>0</v>
      </c>
    </row>
    <row r="33" spans="1:9" s="31" customFormat="1" ht="12.75" hidden="1">
      <c r="A33" s="34" t="s">
        <v>95</v>
      </c>
      <c r="B33" s="16" t="s">
        <v>9</v>
      </c>
      <c r="C33" s="16" t="s">
        <v>41</v>
      </c>
      <c r="D33" s="17"/>
      <c r="E33" s="17"/>
      <c r="F33" s="18">
        <f>F34</f>
        <v>0</v>
      </c>
      <c r="G33" s="18">
        <f>G34</f>
        <v>0</v>
      </c>
      <c r="H33" s="220" t="e">
        <f t="shared" si="0"/>
        <v>#DIV/0!</v>
      </c>
      <c r="I33" s="221">
        <f t="shared" si="1"/>
        <v>0</v>
      </c>
    </row>
    <row r="34" spans="1:9" s="31" customFormat="1" ht="39" customHeight="1" hidden="1">
      <c r="A34" s="32" t="s">
        <v>28</v>
      </c>
      <c r="B34" s="22" t="s">
        <v>9</v>
      </c>
      <c r="C34" s="22" t="s">
        <v>41</v>
      </c>
      <c r="D34" s="23" t="s">
        <v>29</v>
      </c>
      <c r="E34" s="23"/>
      <c r="F34" s="24">
        <f>F35</f>
        <v>0</v>
      </c>
      <c r="G34" s="24">
        <f>G35</f>
        <v>0</v>
      </c>
      <c r="H34" s="220" t="e">
        <f t="shared" si="0"/>
        <v>#DIV/0!</v>
      </c>
      <c r="I34" s="221">
        <f t="shared" si="1"/>
        <v>0</v>
      </c>
    </row>
    <row r="35" spans="1:9" s="31" customFormat="1" ht="12.75" hidden="1">
      <c r="A35" s="33" t="s">
        <v>26</v>
      </c>
      <c r="B35" s="28" t="s">
        <v>9</v>
      </c>
      <c r="C35" s="28" t="s">
        <v>41</v>
      </c>
      <c r="D35" s="29" t="s">
        <v>29</v>
      </c>
      <c r="E35" s="29" t="s">
        <v>24</v>
      </c>
      <c r="F35" s="30">
        <f>SUM('№2'!G40)</f>
        <v>0</v>
      </c>
      <c r="G35" s="30">
        <f>SUM('№2'!H40)</f>
        <v>0</v>
      </c>
      <c r="H35" s="220" t="e">
        <f t="shared" si="0"/>
        <v>#DIV/0!</v>
      </c>
      <c r="I35" s="221">
        <f t="shared" si="1"/>
        <v>0</v>
      </c>
    </row>
    <row r="36" spans="1:9" s="31" customFormat="1" ht="12.75">
      <c r="A36" s="34" t="s">
        <v>38</v>
      </c>
      <c r="B36" s="180" t="s">
        <v>9</v>
      </c>
      <c r="C36" s="180" t="s">
        <v>39</v>
      </c>
      <c r="D36" s="134"/>
      <c r="E36" s="134"/>
      <c r="F36" s="182">
        <f>SUM(F37+F39)</f>
        <v>1413.8178699999999</v>
      </c>
      <c r="G36" s="182">
        <f>SUM(G37+G39)</f>
        <v>1413.8178699999999</v>
      </c>
      <c r="H36" s="220">
        <f t="shared" si="0"/>
        <v>100</v>
      </c>
      <c r="I36" s="221">
        <f t="shared" si="1"/>
        <v>0</v>
      </c>
    </row>
    <row r="37" spans="1:9" s="31" customFormat="1" ht="51">
      <c r="A37" s="35" t="s">
        <v>169</v>
      </c>
      <c r="B37" s="22" t="s">
        <v>9</v>
      </c>
      <c r="C37" s="22" t="s">
        <v>39</v>
      </c>
      <c r="D37" s="23" t="s">
        <v>170</v>
      </c>
      <c r="E37" s="23"/>
      <c r="F37" s="181">
        <f>SUM(F38)</f>
        <v>253.51787</v>
      </c>
      <c r="G37" s="181">
        <f>SUM(G38)</f>
        <v>253.51787</v>
      </c>
      <c r="H37" s="220">
        <f t="shared" si="0"/>
        <v>100</v>
      </c>
      <c r="I37" s="221">
        <f t="shared" si="1"/>
        <v>0</v>
      </c>
    </row>
    <row r="38" spans="1:9" s="31" customFormat="1" ht="25.5">
      <c r="A38" s="26" t="s">
        <v>23</v>
      </c>
      <c r="B38" s="28" t="s">
        <v>9</v>
      </c>
      <c r="C38" s="28" t="s">
        <v>39</v>
      </c>
      <c r="D38" s="29" t="s">
        <v>170</v>
      </c>
      <c r="E38" s="29" t="s">
        <v>24</v>
      </c>
      <c r="F38" s="181">
        <f>SUM('№2'!G35)</f>
        <v>253.51787</v>
      </c>
      <c r="G38" s="181">
        <f>SUM('№2'!H35)</f>
        <v>253.51787</v>
      </c>
      <c r="H38" s="220">
        <f t="shared" si="0"/>
        <v>100</v>
      </c>
      <c r="I38" s="221">
        <f t="shared" si="1"/>
        <v>0</v>
      </c>
    </row>
    <row r="39" spans="1:9" s="31" customFormat="1" ht="54" customHeight="1">
      <c r="A39" s="35" t="s">
        <v>123</v>
      </c>
      <c r="B39" s="22" t="s">
        <v>9</v>
      </c>
      <c r="C39" s="22" t="s">
        <v>39</v>
      </c>
      <c r="D39" s="23" t="s">
        <v>122</v>
      </c>
      <c r="E39" s="23"/>
      <c r="F39" s="24">
        <f>F40</f>
        <v>1160.3</v>
      </c>
      <c r="G39" s="24">
        <f>G40</f>
        <v>1160.3</v>
      </c>
      <c r="H39" s="220">
        <f t="shared" si="0"/>
        <v>100</v>
      </c>
      <c r="I39" s="221">
        <f t="shared" si="1"/>
        <v>0</v>
      </c>
    </row>
    <row r="40" spans="1:9" s="31" customFormat="1" ht="25.5">
      <c r="A40" s="26" t="s">
        <v>23</v>
      </c>
      <c r="B40" s="28" t="s">
        <v>9</v>
      </c>
      <c r="C40" s="28" t="s">
        <v>39</v>
      </c>
      <c r="D40" s="29" t="s">
        <v>122</v>
      </c>
      <c r="E40" s="29" t="s">
        <v>25</v>
      </c>
      <c r="F40" s="30">
        <f>SUM('№2'!G37)</f>
        <v>1160.3</v>
      </c>
      <c r="G40" s="30">
        <f>SUM('№2'!H37)</f>
        <v>1160.3</v>
      </c>
      <c r="H40" s="220">
        <f t="shared" si="0"/>
        <v>100</v>
      </c>
      <c r="I40" s="221">
        <f t="shared" si="1"/>
        <v>0</v>
      </c>
    </row>
    <row r="41" spans="1:9" s="36" customFormat="1" ht="12.75">
      <c r="A41" s="14" t="s">
        <v>42</v>
      </c>
      <c r="B41" s="16" t="s">
        <v>9</v>
      </c>
      <c r="C41" s="16" t="s">
        <v>43</v>
      </c>
      <c r="D41" s="17"/>
      <c r="E41" s="17"/>
      <c r="F41" s="18">
        <f>F42+F45+F47+F49</f>
        <v>270.225</v>
      </c>
      <c r="G41" s="18">
        <f>G42+G45+G47+G49</f>
        <v>270.225</v>
      </c>
      <c r="H41" s="220">
        <f t="shared" si="0"/>
        <v>100</v>
      </c>
      <c r="I41" s="221">
        <f t="shared" si="1"/>
        <v>0</v>
      </c>
    </row>
    <row r="42" spans="1:9" s="36" customFormat="1" ht="89.25">
      <c r="A42" s="32" t="s">
        <v>154</v>
      </c>
      <c r="B42" s="22" t="s">
        <v>9</v>
      </c>
      <c r="C42" s="22" t="s">
        <v>43</v>
      </c>
      <c r="D42" s="23" t="s">
        <v>22</v>
      </c>
      <c r="E42" s="23"/>
      <c r="F42" s="175">
        <f>SUM(F43:F44)</f>
        <v>222.725</v>
      </c>
      <c r="G42" s="175">
        <f>SUM(G43:G44)</f>
        <v>222.725</v>
      </c>
      <c r="H42" s="220">
        <f t="shared" si="0"/>
        <v>100</v>
      </c>
      <c r="I42" s="221">
        <f t="shared" si="1"/>
        <v>0</v>
      </c>
    </row>
    <row r="43" spans="1:9" s="36" customFormat="1" ht="25.5">
      <c r="A43" s="26" t="s">
        <v>23</v>
      </c>
      <c r="B43" s="28" t="s">
        <v>9</v>
      </c>
      <c r="C43" s="28" t="s">
        <v>43</v>
      </c>
      <c r="D43" s="29" t="s">
        <v>22</v>
      </c>
      <c r="E43" s="29" t="s">
        <v>25</v>
      </c>
      <c r="F43" s="176">
        <f>SUM('№2'!G43)</f>
        <v>7.225</v>
      </c>
      <c r="G43" s="176">
        <f>SUM('№2'!H43)</f>
        <v>7.225</v>
      </c>
      <c r="H43" s="220">
        <f t="shared" si="0"/>
        <v>100</v>
      </c>
      <c r="I43" s="221">
        <f t="shared" si="1"/>
        <v>0</v>
      </c>
    </row>
    <row r="44" spans="1:9" s="36" customFormat="1" ht="12.75">
      <c r="A44" s="33" t="s">
        <v>30</v>
      </c>
      <c r="B44" s="28" t="s">
        <v>9</v>
      </c>
      <c r="C44" s="28" t="s">
        <v>43</v>
      </c>
      <c r="D44" s="29" t="s">
        <v>22</v>
      </c>
      <c r="E44" s="29" t="s">
        <v>31</v>
      </c>
      <c r="F44" s="176">
        <f>SUM('№2'!G44)</f>
        <v>215.5</v>
      </c>
      <c r="G44" s="176">
        <f>SUM('№2'!H44)</f>
        <v>215.5</v>
      </c>
      <c r="H44" s="220">
        <f t="shared" si="0"/>
        <v>100</v>
      </c>
      <c r="I44" s="221">
        <f t="shared" si="1"/>
        <v>0</v>
      </c>
    </row>
    <row r="45" spans="1:9" s="37" customFormat="1" ht="78.75" customHeight="1">
      <c r="A45" s="39" t="s">
        <v>156</v>
      </c>
      <c r="B45" s="41" t="s">
        <v>9</v>
      </c>
      <c r="C45" s="41" t="s">
        <v>43</v>
      </c>
      <c r="D45" s="42" t="s">
        <v>44</v>
      </c>
      <c r="E45" s="42"/>
      <c r="F45" s="43">
        <f>F46</f>
        <v>47.5</v>
      </c>
      <c r="G45" s="43">
        <f>G46</f>
        <v>47.5</v>
      </c>
      <c r="H45" s="220">
        <f t="shared" si="0"/>
        <v>100</v>
      </c>
      <c r="I45" s="221">
        <f t="shared" si="1"/>
        <v>0</v>
      </c>
    </row>
    <row r="46" spans="1:9" s="38" customFormat="1" ht="25.5">
      <c r="A46" s="26" t="s">
        <v>23</v>
      </c>
      <c r="B46" s="28" t="s">
        <v>9</v>
      </c>
      <c r="C46" s="28" t="s">
        <v>43</v>
      </c>
      <c r="D46" s="29" t="s">
        <v>44</v>
      </c>
      <c r="E46" s="29" t="s">
        <v>25</v>
      </c>
      <c r="F46" s="45">
        <f>SUM('№2'!G46)</f>
        <v>47.5</v>
      </c>
      <c r="G46" s="45">
        <f>SUM('№2'!H46)</f>
        <v>47.5</v>
      </c>
      <c r="H46" s="220">
        <f t="shared" si="0"/>
        <v>100</v>
      </c>
      <c r="I46" s="221">
        <f t="shared" si="1"/>
        <v>0</v>
      </c>
    </row>
    <row r="47" spans="1:9" s="38" customFormat="1" ht="102" hidden="1">
      <c r="A47" s="39" t="s">
        <v>157</v>
      </c>
      <c r="B47" s="41" t="s">
        <v>9</v>
      </c>
      <c r="C47" s="41" t="s">
        <v>43</v>
      </c>
      <c r="D47" s="23" t="s">
        <v>127</v>
      </c>
      <c r="E47" s="42"/>
      <c r="F47" s="119">
        <f>SUM(F48)</f>
        <v>0</v>
      </c>
      <c r="G47" s="119">
        <f>SUM(G48)</f>
        <v>0</v>
      </c>
      <c r="H47" s="220" t="e">
        <f t="shared" si="0"/>
        <v>#DIV/0!</v>
      </c>
      <c r="I47" s="221">
        <f t="shared" si="1"/>
        <v>0</v>
      </c>
    </row>
    <row r="48" spans="1:9" s="38" customFormat="1" ht="51" hidden="1">
      <c r="A48" s="26" t="s">
        <v>14</v>
      </c>
      <c r="B48" s="28" t="s">
        <v>9</v>
      </c>
      <c r="C48" s="28" t="s">
        <v>43</v>
      </c>
      <c r="D48" s="29" t="s">
        <v>128</v>
      </c>
      <c r="E48" s="29" t="s">
        <v>15</v>
      </c>
      <c r="F48" s="45">
        <f>SUM('№2'!G50)</f>
        <v>0</v>
      </c>
      <c r="G48" s="45">
        <f>SUM('№2'!H50)</f>
        <v>0</v>
      </c>
      <c r="H48" s="220" t="e">
        <f t="shared" si="0"/>
        <v>#DIV/0!</v>
      </c>
      <c r="I48" s="221">
        <f t="shared" si="1"/>
        <v>0</v>
      </c>
    </row>
    <row r="49" spans="1:9" s="38" customFormat="1" ht="63.75" hidden="1">
      <c r="A49" s="63" t="s">
        <v>171</v>
      </c>
      <c r="B49" s="41" t="s">
        <v>9</v>
      </c>
      <c r="C49" s="41" t="s">
        <v>43</v>
      </c>
      <c r="D49" s="42" t="s">
        <v>172</v>
      </c>
      <c r="E49" s="42"/>
      <c r="F49" s="119">
        <f>SUM(F50)</f>
        <v>0</v>
      </c>
      <c r="G49" s="119">
        <f>SUM(G50)</f>
        <v>0</v>
      </c>
      <c r="H49" s="220" t="e">
        <f t="shared" si="0"/>
        <v>#DIV/0!</v>
      </c>
      <c r="I49" s="221">
        <f t="shared" si="1"/>
        <v>0</v>
      </c>
    </row>
    <row r="50" spans="1:9" s="38" customFormat="1" ht="25.5" hidden="1">
      <c r="A50" s="26" t="s">
        <v>23</v>
      </c>
      <c r="B50" s="28" t="s">
        <v>9</v>
      </c>
      <c r="C50" s="28" t="s">
        <v>43</v>
      </c>
      <c r="D50" s="29" t="s">
        <v>172</v>
      </c>
      <c r="E50" s="29" t="s">
        <v>25</v>
      </c>
      <c r="F50" s="45">
        <f>SUM('№2'!G48)</f>
        <v>0</v>
      </c>
      <c r="G50" s="45">
        <f>SUM('№2'!H48)</f>
        <v>0</v>
      </c>
      <c r="H50" s="220" t="e">
        <f t="shared" si="0"/>
        <v>#DIV/0!</v>
      </c>
      <c r="I50" s="221">
        <f t="shared" si="1"/>
        <v>0</v>
      </c>
    </row>
    <row r="51" spans="1:9" ht="15.75">
      <c r="A51" s="46" t="s">
        <v>45</v>
      </c>
      <c r="B51" s="10" t="s">
        <v>11</v>
      </c>
      <c r="C51" s="11"/>
      <c r="D51" s="47"/>
      <c r="E51" s="47"/>
      <c r="F51" s="48">
        <f>SUM(F52)</f>
        <v>227.47424</v>
      </c>
      <c r="G51" s="48">
        <f>SUM(G52)</f>
        <v>227.47424</v>
      </c>
      <c r="H51" s="220">
        <f t="shared" si="0"/>
        <v>100</v>
      </c>
      <c r="I51" s="221">
        <f t="shared" si="1"/>
        <v>0</v>
      </c>
    </row>
    <row r="52" spans="1:9" ht="12.75">
      <c r="A52" s="14" t="s">
        <v>46</v>
      </c>
      <c r="B52" s="16" t="s">
        <v>11</v>
      </c>
      <c r="C52" s="16" t="s">
        <v>17</v>
      </c>
      <c r="D52" s="17"/>
      <c r="E52" s="17"/>
      <c r="F52" s="18">
        <f>SUM(F53)</f>
        <v>227.47424</v>
      </c>
      <c r="G52" s="18">
        <f>SUM(G53)</f>
        <v>227.47424</v>
      </c>
      <c r="H52" s="220">
        <f t="shared" si="0"/>
        <v>100</v>
      </c>
      <c r="I52" s="221">
        <f t="shared" si="1"/>
        <v>0</v>
      </c>
    </row>
    <row r="53" spans="1:9" ht="78" customHeight="1">
      <c r="A53" s="49" t="s">
        <v>158</v>
      </c>
      <c r="B53" s="22" t="s">
        <v>11</v>
      </c>
      <c r="C53" s="22" t="s">
        <v>17</v>
      </c>
      <c r="D53" s="23" t="s">
        <v>47</v>
      </c>
      <c r="E53" s="23"/>
      <c r="F53" s="51">
        <f>F54+F55</f>
        <v>227.47424</v>
      </c>
      <c r="G53" s="51">
        <f>G54+G55</f>
        <v>227.47424</v>
      </c>
      <c r="H53" s="220">
        <f t="shared" si="0"/>
        <v>100</v>
      </c>
      <c r="I53" s="221">
        <f t="shared" si="1"/>
        <v>0</v>
      </c>
    </row>
    <row r="54" spans="1:9" ht="51">
      <c r="A54" s="26" t="s">
        <v>14</v>
      </c>
      <c r="B54" s="28" t="s">
        <v>11</v>
      </c>
      <c r="C54" s="28" t="s">
        <v>17</v>
      </c>
      <c r="D54" s="29" t="s">
        <v>47</v>
      </c>
      <c r="E54" s="29" t="s">
        <v>15</v>
      </c>
      <c r="F54" s="45">
        <f>SUM('№2'!G54)</f>
        <v>207.47424</v>
      </c>
      <c r="G54" s="45">
        <f>SUM('№2'!H54)</f>
        <v>207.47424</v>
      </c>
      <c r="H54" s="220">
        <f t="shared" si="0"/>
        <v>100</v>
      </c>
      <c r="I54" s="221">
        <f t="shared" si="1"/>
        <v>0</v>
      </c>
    </row>
    <row r="55" spans="1:9" s="31" customFormat="1" ht="25.5">
      <c r="A55" s="26" t="s">
        <v>23</v>
      </c>
      <c r="B55" s="28" t="s">
        <v>11</v>
      </c>
      <c r="C55" s="28" t="s">
        <v>17</v>
      </c>
      <c r="D55" s="29" t="s">
        <v>47</v>
      </c>
      <c r="E55" s="29" t="s">
        <v>25</v>
      </c>
      <c r="F55" s="45">
        <f>SUM('№2'!G55)</f>
        <v>20</v>
      </c>
      <c r="G55" s="45">
        <f>SUM('№2'!H55)</f>
        <v>20</v>
      </c>
      <c r="H55" s="220">
        <f t="shared" si="0"/>
        <v>100</v>
      </c>
      <c r="I55" s="221">
        <f t="shared" si="1"/>
        <v>0</v>
      </c>
    </row>
    <row r="56" spans="1:9" ht="31.5">
      <c r="A56" s="46" t="s">
        <v>48</v>
      </c>
      <c r="B56" s="10" t="s">
        <v>17</v>
      </c>
      <c r="C56" s="11"/>
      <c r="D56" s="47"/>
      <c r="E56" s="47"/>
      <c r="F56" s="13">
        <f>SUM(F57)</f>
        <v>294.55</v>
      </c>
      <c r="G56" s="13">
        <f>SUM(G57)</f>
        <v>294.544</v>
      </c>
      <c r="H56" s="220">
        <f t="shared" si="0"/>
        <v>99.99796299439822</v>
      </c>
      <c r="I56" s="221">
        <f t="shared" si="1"/>
        <v>-0.006000000000028649</v>
      </c>
    </row>
    <row r="57" spans="1:9" ht="12.75">
      <c r="A57" s="34" t="s">
        <v>49</v>
      </c>
      <c r="B57" s="16" t="s">
        <v>17</v>
      </c>
      <c r="C57" s="17" t="s">
        <v>50</v>
      </c>
      <c r="D57" s="17"/>
      <c r="E57" s="17"/>
      <c r="F57" s="18">
        <f>F58</f>
        <v>294.55</v>
      </c>
      <c r="G57" s="18">
        <f>G58</f>
        <v>294.544</v>
      </c>
      <c r="H57" s="220">
        <f t="shared" si="0"/>
        <v>99.99796299439822</v>
      </c>
      <c r="I57" s="221">
        <f t="shared" si="1"/>
        <v>-0.006000000000028649</v>
      </c>
    </row>
    <row r="58" spans="1:9" ht="69.75" customHeight="1">
      <c r="A58" s="32" t="s">
        <v>140</v>
      </c>
      <c r="B58" s="22" t="s">
        <v>17</v>
      </c>
      <c r="C58" s="23" t="s">
        <v>50</v>
      </c>
      <c r="D58" s="23" t="s">
        <v>141</v>
      </c>
      <c r="E58" s="23"/>
      <c r="F58" s="51">
        <f>F59</f>
        <v>294.55</v>
      </c>
      <c r="G58" s="51">
        <f>G59</f>
        <v>294.544</v>
      </c>
      <c r="H58" s="220">
        <f t="shared" si="0"/>
        <v>99.99796299439822</v>
      </c>
      <c r="I58" s="221">
        <f t="shared" si="1"/>
        <v>-0.006000000000028649</v>
      </c>
    </row>
    <row r="59" spans="1:9" s="31" customFormat="1" ht="26.25" customHeight="1">
      <c r="A59" s="26" t="s">
        <v>23</v>
      </c>
      <c r="B59" s="28" t="s">
        <v>17</v>
      </c>
      <c r="C59" s="29" t="s">
        <v>50</v>
      </c>
      <c r="D59" s="29" t="s">
        <v>141</v>
      </c>
      <c r="E59" s="29" t="s">
        <v>25</v>
      </c>
      <c r="F59" s="45">
        <f>SUM('№2'!G59)</f>
        <v>294.55</v>
      </c>
      <c r="G59" s="45">
        <f>SUM('№2'!H59)</f>
        <v>294.544</v>
      </c>
      <c r="H59" s="220">
        <f t="shared" si="0"/>
        <v>99.99796299439822</v>
      </c>
      <c r="I59" s="221">
        <f t="shared" si="1"/>
        <v>-0.006000000000028649</v>
      </c>
    </row>
    <row r="60" spans="1:9" ht="15.75">
      <c r="A60" s="53" t="s">
        <v>53</v>
      </c>
      <c r="B60" s="10" t="s">
        <v>21</v>
      </c>
      <c r="C60" s="12"/>
      <c r="D60" s="12"/>
      <c r="E60" s="12"/>
      <c r="F60" s="13">
        <f>F64+F75+F61</f>
        <v>14732.462800000001</v>
      </c>
      <c r="G60" s="13">
        <f>G64+G75+G61</f>
        <v>14732.4623</v>
      </c>
      <c r="H60" s="220">
        <f t="shared" si="0"/>
        <v>99.9999966061343</v>
      </c>
      <c r="I60" s="221">
        <f t="shared" si="1"/>
        <v>-0.0005000000019208528</v>
      </c>
    </row>
    <row r="61" spans="1:9" ht="12.75" hidden="1">
      <c r="A61" s="34" t="s">
        <v>129</v>
      </c>
      <c r="B61" s="16" t="s">
        <v>21</v>
      </c>
      <c r="C61" s="17" t="s">
        <v>65</v>
      </c>
      <c r="D61" s="17"/>
      <c r="E61" s="17"/>
      <c r="F61" s="177">
        <f>SUM(F62)</f>
        <v>0</v>
      </c>
      <c r="G61" s="177">
        <f>SUM(G62)</f>
        <v>0</v>
      </c>
      <c r="H61" s="220" t="e">
        <f t="shared" si="0"/>
        <v>#DIV/0!</v>
      </c>
      <c r="I61" s="221">
        <f t="shared" si="1"/>
        <v>0</v>
      </c>
    </row>
    <row r="62" spans="1:9" ht="63.75" hidden="1">
      <c r="A62" s="137" t="s">
        <v>130</v>
      </c>
      <c r="B62" s="22" t="s">
        <v>21</v>
      </c>
      <c r="C62" s="23" t="s">
        <v>65</v>
      </c>
      <c r="D62" s="138" t="s">
        <v>131</v>
      </c>
      <c r="E62" s="138"/>
      <c r="F62" s="178">
        <f>SUM(F63)</f>
        <v>0</v>
      </c>
      <c r="G62" s="178">
        <f>SUM(G63)</f>
        <v>0</v>
      </c>
      <c r="H62" s="220" t="e">
        <f t="shared" si="0"/>
        <v>#DIV/0!</v>
      </c>
      <c r="I62" s="221">
        <f t="shared" si="1"/>
        <v>0</v>
      </c>
    </row>
    <row r="63" spans="1:9" ht="25.5" hidden="1">
      <c r="A63" s="26" t="s">
        <v>23</v>
      </c>
      <c r="B63" s="28" t="s">
        <v>21</v>
      </c>
      <c r="C63" s="29" t="s">
        <v>65</v>
      </c>
      <c r="D63" s="139" t="s">
        <v>131</v>
      </c>
      <c r="E63" s="139" t="s">
        <v>25</v>
      </c>
      <c r="F63" s="30">
        <f>SUM('№2'!G63)</f>
        <v>0</v>
      </c>
      <c r="G63" s="30">
        <f>SUM('№2'!H63)</f>
        <v>0</v>
      </c>
      <c r="H63" s="220" t="e">
        <f t="shared" si="0"/>
        <v>#DIV/0!</v>
      </c>
      <c r="I63" s="221">
        <f t="shared" si="1"/>
        <v>0</v>
      </c>
    </row>
    <row r="64" spans="1:9" s="54" customFormat="1" ht="12.75">
      <c r="A64" s="34" t="s">
        <v>54</v>
      </c>
      <c r="B64" s="16" t="s">
        <v>21</v>
      </c>
      <c r="C64" s="17" t="s">
        <v>55</v>
      </c>
      <c r="D64" s="17"/>
      <c r="E64" s="17"/>
      <c r="F64" s="18">
        <f>F71+F73+F65+F67+F69</f>
        <v>14732.462800000001</v>
      </c>
      <c r="G64" s="18">
        <f>G71+G73+G65+G67+G69</f>
        <v>14732.4623</v>
      </c>
      <c r="H64" s="220">
        <f t="shared" si="0"/>
        <v>99.9999966061343</v>
      </c>
      <c r="I64" s="221">
        <f t="shared" si="1"/>
        <v>-0.0005000000019208528</v>
      </c>
    </row>
    <row r="65" spans="1:9" s="54" customFormat="1" ht="89.25">
      <c r="A65" s="137" t="s">
        <v>132</v>
      </c>
      <c r="B65" s="22" t="s">
        <v>21</v>
      </c>
      <c r="C65" s="23" t="s">
        <v>55</v>
      </c>
      <c r="D65" s="138" t="s">
        <v>133</v>
      </c>
      <c r="E65" s="138"/>
      <c r="F65" s="178">
        <f>SUM(F66)</f>
        <v>2590.245</v>
      </c>
      <c r="G65" s="178">
        <f>SUM(G66)</f>
        <v>2590.2445</v>
      </c>
      <c r="H65" s="220">
        <f t="shared" si="0"/>
        <v>99.99998069680667</v>
      </c>
      <c r="I65" s="221">
        <f t="shared" si="1"/>
        <v>-0.0005000000001018634</v>
      </c>
    </row>
    <row r="66" spans="1:9" s="54" customFormat="1" ht="25.5">
      <c r="A66" s="26" t="s">
        <v>23</v>
      </c>
      <c r="B66" s="28" t="s">
        <v>21</v>
      </c>
      <c r="C66" s="29" t="s">
        <v>55</v>
      </c>
      <c r="D66" s="139" t="s">
        <v>133</v>
      </c>
      <c r="E66" s="139" t="s">
        <v>25</v>
      </c>
      <c r="F66" s="179">
        <f>SUM('№2'!G66)</f>
        <v>2590.245</v>
      </c>
      <c r="G66" s="179">
        <f>SUM('№2'!H66)</f>
        <v>2590.2445</v>
      </c>
      <c r="H66" s="220">
        <f t="shared" si="0"/>
        <v>99.99998069680667</v>
      </c>
      <c r="I66" s="221">
        <f t="shared" si="1"/>
        <v>-0.0005000000001018634</v>
      </c>
    </row>
    <row r="67" spans="1:9" s="54" customFormat="1" ht="102">
      <c r="A67" s="35" t="s">
        <v>134</v>
      </c>
      <c r="B67" s="149" t="s">
        <v>21</v>
      </c>
      <c r="C67" s="138" t="s">
        <v>55</v>
      </c>
      <c r="D67" s="138" t="s">
        <v>135</v>
      </c>
      <c r="E67" s="150"/>
      <c r="F67" s="175">
        <f>SUM(F68)</f>
        <v>2032.2</v>
      </c>
      <c r="G67" s="175">
        <f>SUM(G68)</f>
        <v>2032.2</v>
      </c>
      <c r="H67" s="220">
        <f t="shared" si="0"/>
        <v>100</v>
      </c>
      <c r="I67" s="221">
        <f t="shared" si="1"/>
        <v>0</v>
      </c>
    </row>
    <row r="68" spans="1:9" s="54" customFormat="1" ht="25.5">
      <c r="A68" s="26" t="s">
        <v>23</v>
      </c>
      <c r="B68" s="151" t="s">
        <v>21</v>
      </c>
      <c r="C68" s="139" t="s">
        <v>55</v>
      </c>
      <c r="D68" s="139" t="s">
        <v>135</v>
      </c>
      <c r="E68" s="139" t="s">
        <v>25</v>
      </c>
      <c r="F68" s="174">
        <f>SUM('№2'!G68)</f>
        <v>2032.2</v>
      </c>
      <c r="G68" s="174">
        <f>SUM('№2'!H68)</f>
        <v>2032.2</v>
      </c>
      <c r="H68" s="220">
        <f t="shared" si="0"/>
        <v>100</v>
      </c>
      <c r="I68" s="221">
        <f t="shared" si="1"/>
        <v>0</v>
      </c>
    </row>
    <row r="69" spans="1:9" s="54" customFormat="1" ht="102">
      <c r="A69" s="63" t="s">
        <v>136</v>
      </c>
      <c r="B69" s="149" t="s">
        <v>21</v>
      </c>
      <c r="C69" s="138" t="s">
        <v>55</v>
      </c>
      <c r="D69" s="138" t="s">
        <v>137</v>
      </c>
      <c r="E69" s="150"/>
      <c r="F69" s="175">
        <f>SUM(F70)</f>
        <v>8835.2018</v>
      </c>
      <c r="G69" s="175">
        <f>SUM(G70)</f>
        <v>8835.2018</v>
      </c>
      <c r="H69" s="220">
        <f t="shared" si="0"/>
        <v>100</v>
      </c>
      <c r="I69" s="221">
        <f t="shared" si="1"/>
        <v>0</v>
      </c>
    </row>
    <row r="70" spans="1:9" s="54" customFormat="1" ht="25.5">
      <c r="A70" s="26" t="s">
        <v>23</v>
      </c>
      <c r="B70" s="151" t="s">
        <v>21</v>
      </c>
      <c r="C70" s="139" t="s">
        <v>55</v>
      </c>
      <c r="D70" s="139" t="s">
        <v>137</v>
      </c>
      <c r="E70" s="139" t="s">
        <v>25</v>
      </c>
      <c r="F70" s="174">
        <f>SUM('№2'!G70)</f>
        <v>8835.2018</v>
      </c>
      <c r="G70" s="174">
        <f>SUM('№2'!H70)</f>
        <v>8835.2018</v>
      </c>
      <c r="H70" s="220">
        <f t="shared" si="0"/>
        <v>100</v>
      </c>
      <c r="I70" s="221">
        <f t="shared" si="1"/>
        <v>0</v>
      </c>
    </row>
    <row r="71" spans="1:9" s="25" customFormat="1" ht="51">
      <c r="A71" s="35" t="s">
        <v>56</v>
      </c>
      <c r="B71" s="22" t="s">
        <v>21</v>
      </c>
      <c r="C71" s="23" t="s">
        <v>55</v>
      </c>
      <c r="D71" s="55" t="s">
        <v>57</v>
      </c>
      <c r="E71" s="23"/>
      <c r="F71" s="51">
        <f>F72</f>
        <v>1274.816</v>
      </c>
      <c r="G71" s="51">
        <f>G72</f>
        <v>1274.816</v>
      </c>
      <c r="H71" s="220">
        <f t="shared" si="0"/>
        <v>100</v>
      </c>
      <c r="I71" s="221">
        <f t="shared" si="1"/>
        <v>0</v>
      </c>
    </row>
    <row r="72" spans="1:9" s="31" customFormat="1" ht="12.75">
      <c r="A72" s="33" t="s">
        <v>36</v>
      </c>
      <c r="B72" s="28" t="s">
        <v>21</v>
      </c>
      <c r="C72" s="29" t="s">
        <v>55</v>
      </c>
      <c r="D72" s="56" t="s">
        <v>57</v>
      </c>
      <c r="E72" s="29" t="s">
        <v>37</v>
      </c>
      <c r="F72" s="45">
        <f>SUM('№2'!G72)</f>
        <v>1274.816</v>
      </c>
      <c r="G72" s="45">
        <f>SUM('№2'!H72)</f>
        <v>1274.816</v>
      </c>
      <c r="H72" s="220">
        <f t="shared" si="0"/>
        <v>100</v>
      </c>
      <c r="I72" s="221">
        <f t="shared" si="1"/>
        <v>0</v>
      </c>
    </row>
    <row r="73" spans="1:9" s="31" customFormat="1" ht="63.75" hidden="1">
      <c r="A73" s="35" t="s">
        <v>58</v>
      </c>
      <c r="B73" s="22" t="s">
        <v>21</v>
      </c>
      <c r="C73" s="23" t="s">
        <v>55</v>
      </c>
      <c r="D73" s="55" t="s">
        <v>59</v>
      </c>
      <c r="E73" s="23"/>
      <c r="F73" s="68">
        <f>F74</f>
        <v>0</v>
      </c>
      <c r="G73" s="68">
        <f>G74</f>
        <v>0</v>
      </c>
      <c r="H73" s="220" t="e">
        <f t="shared" si="0"/>
        <v>#DIV/0!</v>
      </c>
      <c r="I73" s="221">
        <f t="shared" si="1"/>
        <v>0</v>
      </c>
    </row>
    <row r="74" spans="1:9" s="31" customFormat="1" ht="12.75" hidden="1">
      <c r="A74" s="33" t="s">
        <v>36</v>
      </c>
      <c r="B74" s="28" t="s">
        <v>21</v>
      </c>
      <c r="C74" s="29" t="s">
        <v>55</v>
      </c>
      <c r="D74" s="56" t="s">
        <v>59</v>
      </c>
      <c r="E74" s="29" t="s">
        <v>37</v>
      </c>
      <c r="F74" s="69">
        <f>SUM('№2'!G74)</f>
        <v>0</v>
      </c>
      <c r="G74" s="69">
        <f>SUM('№2'!H74)</f>
        <v>0</v>
      </c>
      <c r="H74" s="220" t="e">
        <f t="shared" si="0"/>
        <v>#DIV/0!</v>
      </c>
      <c r="I74" s="221">
        <f t="shared" si="1"/>
        <v>0</v>
      </c>
    </row>
    <row r="75" spans="1:9" s="54" customFormat="1" ht="12.75" hidden="1">
      <c r="A75" s="57" t="s">
        <v>60</v>
      </c>
      <c r="B75" s="16" t="s">
        <v>21</v>
      </c>
      <c r="C75" s="17" t="s">
        <v>61</v>
      </c>
      <c r="D75" s="17"/>
      <c r="E75" s="17"/>
      <c r="F75" s="18">
        <f>F76</f>
        <v>0</v>
      </c>
      <c r="G75" s="18">
        <f>G76</f>
        <v>0</v>
      </c>
      <c r="H75" s="220" t="e">
        <f t="shared" si="0"/>
        <v>#DIV/0!</v>
      </c>
      <c r="I75" s="221">
        <f t="shared" si="1"/>
        <v>0</v>
      </c>
    </row>
    <row r="76" spans="1:9" s="25" customFormat="1" ht="63.75" hidden="1">
      <c r="A76" s="35" t="s">
        <v>62</v>
      </c>
      <c r="B76" s="22" t="s">
        <v>21</v>
      </c>
      <c r="C76" s="23" t="s">
        <v>61</v>
      </c>
      <c r="D76" s="23" t="s">
        <v>63</v>
      </c>
      <c r="E76" s="23"/>
      <c r="F76" s="51">
        <f>F77</f>
        <v>0</v>
      </c>
      <c r="G76" s="51">
        <f>G77</f>
        <v>0</v>
      </c>
      <c r="H76" s="220" t="e">
        <f aca="true" t="shared" si="2" ref="H76:H129">SUM(G76/F76*100)</f>
        <v>#DIV/0!</v>
      </c>
      <c r="I76" s="221">
        <f aca="true" t="shared" si="3" ref="I76:I129">SUM(G76-F76)</f>
        <v>0</v>
      </c>
    </row>
    <row r="77" spans="1:9" s="31" customFormat="1" ht="12.75" hidden="1">
      <c r="A77" s="33" t="s">
        <v>36</v>
      </c>
      <c r="B77" s="28" t="s">
        <v>21</v>
      </c>
      <c r="C77" s="29" t="s">
        <v>61</v>
      </c>
      <c r="D77" s="29" t="s">
        <v>63</v>
      </c>
      <c r="E77" s="29" t="s">
        <v>37</v>
      </c>
      <c r="F77" s="45">
        <f>SUM('№2'!G77)</f>
        <v>0</v>
      </c>
      <c r="G77" s="45">
        <f>SUM('№2'!H77)</f>
        <v>0</v>
      </c>
      <c r="H77" s="220" t="e">
        <f t="shared" si="2"/>
        <v>#DIV/0!</v>
      </c>
      <c r="I77" s="221">
        <f t="shared" si="3"/>
        <v>0</v>
      </c>
    </row>
    <row r="78" spans="1:9" ht="15.75">
      <c r="A78" s="46" t="s">
        <v>64</v>
      </c>
      <c r="B78" s="10" t="s">
        <v>65</v>
      </c>
      <c r="C78" s="11"/>
      <c r="D78" s="12"/>
      <c r="E78" s="12"/>
      <c r="F78" s="13">
        <f>SUM(F97+F79+F82+F116)</f>
        <v>11374.45471</v>
      </c>
      <c r="G78" s="13">
        <f>SUM(G97+G79+G82+G116)</f>
        <v>11054.460280000001</v>
      </c>
      <c r="H78" s="220">
        <f t="shared" si="2"/>
        <v>97.18672729235388</v>
      </c>
      <c r="I78" s="221">
        <f t="shared" si="3"/>
        <v>-319.99442999999883</v>
      </c>
    </row>
    <row r="79" spans="1:9" ht="13.5" customHeight="1" hidden="1">
      <c r="A79" s="34" t="s">
        <v>66</v>
      </c>
      <c r="B79" s="16" t="s">
        <v>65</v>
      </c>
      <c r="C79" s="16" t="s">
        <v>9</v>
      </c>
      <c r="D79" s="17"/>
      <c r="E79" s="17"/>
      <c r="F79" s="18">
        <f>F80</f>
        <v>0</v>
      </c>
      <c r="G79" s="18">
        <f>G80</f>
        <v>0</v>
      </c>
      <c r="H79" s="220" t="e">
        <f t="shared" si="2"/>
        <v>#DIV/0!</v>
      </c>
      <c r="I79" s="221">
        <f t="shared" si="3"/>
        <v>0</v>
      </c>
    </row>
    <row r="80" spans="1:9" ht="67.5" customHeight="1" hidden="1">
      <c r="A80" s="35" t="s">
        <v>67</v>
      </c>
      <c r="B80" s="22" t="s">
        <v>65</v>
      </c>
      <c r="C80" s="22" t="s">
        <v>9</v>
      </c>
      <c r="D80" s="23" t="s">
        <v>68</v>
      </c>
      <c r="E80" s="23"/>
      <c r="F80" s="51">
        <f>F81</f>
        <v>0</v>
      </c>
      <c r="G80" s="51">
        <f>G81</f>
        <v>0</v>
      </c>
      <c r="H80" s="220" t="e">
        <f t="shared" si="2"/>
        <v>#DIV/0!</v>
      </c>
      <c r="I80" s="221">
        <f t="shared" si="3"/>
        <v>0</v>
      </c>
    </row>
    <row r="81" spans="1:9" ht="33.75" customHeight="1" hidden="1">
      <c r="A81" s="26" t="s">
        <v>23</v>
      </c>
      <c r="B81" s="28" t="s">
        <v>65</v>
      </c>
      <c r="C81" s="28" t="s">
        <v>9</v>
      </c>
      <c r="D81" s="29" t="s">
        <v>68</v>
      </c>
      <c r="E81" s="29" t="s">
        <v>25</v>
      </c>
      <c r="F81" s="45">
        <f>SUM('№2'!G83)</f>
        <v>0</v>
      </c>
      <c r="G81" s="45">
        <f>SUM('№2'!H83)</f>
        <v>0</v>
      </c>
      <c r="H81" s="220" t="e">
        <f t="shared" si="2"/>
        <v>#DIV/0!</v>
      </c>
      <c r="I81" s="221">
        <f t="shared" si="3"/>
        <v>0</v>
      </c>
    </row>
    <row r="82" spans="1:9" ht="13.5" customHeight="1">
      <c r="A82" s="34" t="s">
        <v>69</v>
      </c>
      <c r="B82" s="16" t="s">
        <v>65</v>
      </c>
      <c r="C82" s="16" t="s">
        <v>11</v>
      </c>
      <c r="D82" s="17"/>
      <c r="E82" s="17"/>
      <c r="F82" s="18">
        <f>F91+F93+F95+F83+F85+F87+F89</f>
        <v>3383.498</v>
      </c>
      <c r="G82" s="18">
        <f>G91+G93+G95+G83+G85+G87+G89</f>
        <v>3287.35572</v>
      </c>
      <c r="H82" s="220">
        <f t="shared" si="2"/>
        <v>97.1584945520878</v>
      </c>
      <c r="I82" s="221">
        <f t="shared" si="3"/>
        <v>-96.14228000000003</v>
      </c>
    </row>
    <row r="83" spans="1:9" ht="75" customHeight="1" hidden="1">
      <c r="A83" s="35" t="s">
        <v>146</v>
      </c>
      <c r="B83" s="22" t="s">
        <v>65</v>
      </c>
      <c r="C83" s="22" t="s">
        <v>11</v>
      </c>
      <c r="D83" s="115" t="s">
        <v>147</v>
      </c>
      <c r="E83" s="23"/>
      <c r="F83" s="175">
        <f>SUM(F84)</f>
        <v>0</v>
      </c>
      <c r="G83" s="175">
        <f>SUM(G84)</f>
        <v>0</v>
      </c>
      <c r="H83" s="220" t="e">
        <f t="shared" si="2"/>
        <v>#DIV/0!</v>
      </c>
      <c r="I83" s="221">
        <f t="shared" si="3"/>
        <v>0</v>
      </c>
    </row>
    <row r="84" spans="1:9" ht="13.5" customHeight="1" hidden="1">
      <c r="A84" s="26" t="s">
        <v>36</v>
      </c>
      <c r="B84" s="28" t="s">
        <v>65</v>
      </c>
      <c r="C84" s="28" t="s">
        <v>11</v>
      </c>
      <c r="D84" s="29" t="s">
        <v>147</v>
      </c>
      <c r="E84" s="29" t="s">
        <v>37</v>
      </c>
      <c r="F84" s="174">
        <f>SUM('№2'!G86)</f>
        <v>0</v>
      </c>
      <c r="G84" s="174">
        <f>SUM('№2'!H86)</f>
        <v>0</v>
      </c>
      <c r="H84" s="220" t="e">
        <f t="shared" si="2"/>
        <v>#DIV/0!</v>
      </c>
      <c r="I84" s="221">
        <f t="shared" si="3"/>
        <v>0</v>
      </c>
    </row>
    <row r="85" spans="1:9" ht="63.75">
      <c r="A85" s="35" t="s">
        <v>150</v>
      </c>
      <c r="B85" s="22" t="s">
        <v>65</v>
      </c>
      <c r="C85" s="22" t="s">
        <v>11</v>
      </c>
      <c r="D85" s="115" t="s">
        <v>151</v>
      </c>
      <c r="E85" s="23"/>
      <c r="F85" s="175">
        <f>SUM(F86)</f>
        <v>1365.45</v>
      </c>
      <c r="G85" s="175">
        <f>SUM(G86)</f>
        <v>1365.41189</v>
      </c>
      <c r="H85" s="220">
        <f t="shared" si="2"/>
        <v>99.99720897872496</v>
      </c>
      <c r="I85" s="221">
        <f t="shared" si="3"/>
        <v>-0.038109999999960564</v>
      </c>
    </row>
    <row r="86" spans="1:9" ht="25.5">
      <c r="A86" s="26" t="s">
        <v>23</v>
      </c>
      <c r="B86" s="28" t="s">
        <v>65</v>
      </c>
      <c r="C86" s="28" t="s">
        <v>11</v>
      </c>
      <c r="D86" s="29" t="s">
        <v>151</v>
      </c>
      <c r="E86" s="29" t="s">
        <v>25</v>
      </c>
      <c r="F86" s="174">
        <f>SUM('№2'!G88)</f>
        <v>1365.45</v>
      </c>
      <c r="G86" s="174">
        <f>SUM('№2'!H88)</f>
        <v>1365.41189</v>
      </c>
      <c r="H86" s="220">
        <f t="shared" si="2"/>
        <v>99.99720897872496</v>
      </c>
      <c r="I86" s="221">
        <f t="shared" si="3"/>
        <v>-0.038109999999960564</v>
      </c>
    </row>
    <row r="87" spans="1:9" ht="63.75" hidden="1">
      <c r="A87" s="35" t="s">
        <v>152</v>
      </c>
      <c r="B87" s="22" t="s">
        <v>65</v>
      </c>
      <c r="C87" s="22" t="s">
        <v>11</v>
      </c>
      <c r="D87" s="115" t="s">
        <v>153</v>
      </c>
      <c r="E87" s="23"/>
      <c r="F87" s="175">
        <f>SUM(F88)</f>
        <v>0</v>
      </c>
      <c r="G87" s="175">
        <f>SUM(G88)</f>
        <v>0</v>
      </c>
      <c r="H87" s="220" t="e">
        <f t="shared" si="2"/>
        <v>#DIV/0!</v>
      </c>
      <c r="I87" s="221">
        <f t="shared" si="3"/>
        <v>0</v>
      </c>
    </row>
    <row r="88" spans="1:9" ht="25.5" hidden="1">
      <c r="A88" s="26" t="s">
        <v>23</v>
      </c>
      <c r="B88" s="28" t="s">
        <v>65</v>
      </c>
      <c r="C88" s="28" t="s">
        <v>11</v>
      </c>
      <c r="D88" s="117" t="s">
        <v>153</v>
      </c>
      <c r="E88" s="29" t="s">
        <v>25</v>
      </c>
      <c r="F88" s="174">
        <f>SUM('№2'!G90)</f>
        <v>0</v>
      </c>
      <c r="G88" s="174">
        <f>SUM('№2'!H90)</f>
        <v>0</v>
      </c>
      <c r="H88" s="220" t="e">
        <f t="shared" si="2"/>
        <v>#DIV/0!</v>
      </c>
      <c r="I88" s="221">
        <f t="shared" si="3"/>
        <v>0</v>
      </c>
    </row>
    <row r="89" spans="1:9" ht="63.75">
      <c r="A89" s="35" t="s">
        <v>152</v>
      </c>
      <c r="B89" s="22" t="s">
        <v>65</v>
      </c>
      <c r="C89" s="22" t="s">
        <v>11</v>
      </c>
      <c r="D89" s="115" t="s">
        <v>167</v>
      </c>
      <c r="E89" s="23"/>
      <c r="F89" s="175">
        <f>SUM(F90)</f>
        <v>1921.95</v>
      </c>
      <c r="G89" s="175">
        <f>SUM(G90)</f>
        <v>1825.846</v>
      </c>
      <c r="H89" s="220">
        <f t="shared" si="2"/>
        <v>94.99966180181586</v>
      </c>
      <c r="I89" s="221">
        <f t="shared" si="3"/>
        <v>-96.10400000000004</v>
      </c>
    </row>
    <row r="90" spans="1:9" ht="25.5">
      <c r="A90" s="26" t="s">
        <v>23</v>
      </c>
      <c r="B90" s="28" t="s">
        <v>65</v>
      </c>
      <c r="C90" s="28" t="s">
        <v>11</v>
      </c>
      <c r="D90" s="117" t="s">
        <v>167</v>
      </c>
      <c r="E90" s="29" t="s">
        <v>25</v>
      </c>
      <c r="F90" s="174">
        <f>SUM('№2'!G92)</f>
        <v>1921.95</v>
      </c>
      <c r="G90" s="174">
        <f>SUM('№2'!H92)</f>
        <v>1825.846</v>
      </c>
      <c r="H90" s="220">
        <f t="shared" si="2"/>
        <v>94.99966180181586</v>
      </c>
      <c r="I90" s="221">
        <f t="shared" si="3"/>
        <v>-96.10400000000004</v>
      </c>
    </row>
    <row r="91" spans="1:9" ht="38.25">
      <c r="A91" s="35" t="s">
        <v>173</v>
      </c>
      <c r="B91" s="22" t="s">
        <v>65</v>
      </c>
      <c r="C91" s="22" t="s">
        <v>11</v>
      </c>
      <c r="D91" s="23" t="s">
        <v>174</v>
      </c>
      <c r="E91" s="23"/>
      <c r="F91" s="173">
        <f>F92</f>
        <v>96.098</v>
      </c>
      <c r="G91" s="173">
        <f>G92</f>
        <v>96.09783</v>
      </c>
      <c r="H91" s="220">
        <f t="shared" si="2"/>
        <v>99.99982309725489</v>
      </c>
      <c r="I91" s="221">
        <f t="shared" si="3"/>
        <v>-0.0001699999999971169</v>
      </c>
    </row>
    <row r="92" spans="1:9" s="31" customFormat="1" ht="25.5">
      <c r="A92" s="26" t="s">
        <v>23</v>
      </c>
      <c r="B92" s="28" t="s">
        <v>65</v>
      </c>
      <c r="C92" s="28" t="s">
        <v>11</v>
      </c>
      <c r="D92" s="29" t="s">
        <v>174</v>
      </c>
      <c r="E92" s="29" t="s">
        <v>25</v>
      </c>
      <c r="F92" s="45">
        <f>SUM('№2'!G94)</f>
        <v>96.098</v>
      </c>
      <c r="G92" s="45">
        <f>SUM('№2'!H94)</f>
        <v>96.09783</v>
      </c>
      <c r="H92" s="220">
        <f t="shared" si="2"/>
        <v>99.99982309725489</v>
      </c>
      <c r="I92" s="221">
        <f t="shared" si="3"/>
        <v>-0.0001699999999971169</v>
      </c>
    </row>
    <row r="93" spans="1:9" s="31" customFormat="1" ht="51" hidden="1">
      <c r="A93" s="35" t="s">
        <v>70</v>
      </c>
      <c r="B93" s="22" t="s">
        <v>65</v>
      </c>
      <c r="C93" s="22" t="s">
        <v>11</v>
      </c>
      <c r="D93" s="23" t="s">
        <v>71</v>
      </c>
      <c r="E93" s="23"/>
      <c r="F93" s="51">
        <f>F94</f>
        <v>0</v>
      </c>
      <c r="G93" s="51">
        <f>G94</f>
        <v>0</v>
      </c>
      <c r="H93" s="220" t="e">
        <f t="shared" si="2"/>
        <v>#DIV/0!</v>
      </c>
      <c r="I93" s="221">
        <f t="shared" si="3"/>
        <v>0</v>
      </c>
    </row>
    <row r="94" spans="1:9" s="31" customFormat="1" ht="12.75" hidden="1">
      <c r="A94" s="33" t="s">
        <v>36</v>
      </c>
      <c r="B94" s="28" t="s">
        <v>65</v>
      </c>
      <c r="C94" s="28" t="s">
        <v>11</v>
      </c>
      <c r="D94" s="29" t="s">
        <v>71</v>
      </c>
      <c r="E94" s="29" t="s">
        <v>37</v>
      </c>
      <c r="F94" s="45">
        <f>SUM('№2'!G96)</f>
        <v>0</v>
      </c>
      <c r="G94" s="45">
        <f>SUM('№2'!H96)</f>
        <v>0</v>
      </c>
      <c r="H94" s="220" t="e">
        <f t="shared" si="2"/>
        <v>#DIV/0!</v>
      </c>
      <c r="I94" s="221">
        <f t="shared" si="3"/>
        <v>0</v>
      </c>
    </row>
    <row r="95" spans="1:9" s="31" customFormat="1" ht="51" hidden="1">
      <c r="A95" s="35" t="s">
        <v>72</v>
      </c>
      <c r="B95" s="22" t="s">
        <v>65</v>
      </c>
      <c r="C95" s="22" t="s">
        <v>11</v>
      </c>
      <c r="D95" s="23" t="s">
        <v>73</v>
      </c>
      <c r="E95" s="23"/>
      <c r="F95" s="51">
        <f>F96</f>
        <v>0</v>
      </c>
      <c r="G95" s="51">
        <f>G96</f>
        <v>0</v>
      </c>
      <c r="H95" s="220" t="e">
        <f t="shared" si="2"/>
        <v>#DIV/0!</v>
      </c>
      <c r="I95" s="221">
        <f t="shared" si="3"/>
        <v>0</v>
      </c>
    </row>
    <row r="96" spans="1:9" s="31" customFormat="1" ht="12.75" hidden="1">
      <c r="A96" s="33" t="s">
        <v>36</v>
      </c>
      <c r="B96" s="28" t="s">
        <v>65</v>
      </c>
      <c r="C96" s="28" t="s">
        <v>11</v>
      </c>
      <c r="D96" s="29" t="s">
        <v>73</v>
      </c>
      <c r="E96" s="29" t="s">
        <v>37</v>
      </c>
      <c r="F96" s="45">
        <f>SUM('№2'!G98)</f>
        <v>0</v>
      </c>
      <c r="G96" s="45">
        <f>SUM('№2'!H98)</f>
        <v>0</v>
      </c>
      <c r="H96" s="220" t="e">
        <f t="shared" si="2"/>
        <v>#DIV/0!</v>
      </c>
      <c r="I96" s="221">
        <f t="shared" si="3"/>
        <v>0</v>
      </c>
    </row>
    <row r="97" spans="1:9" ht="12.75">
      <c r="A97" s="34" t="s">
        <v>74</v>
      </c>
      <c r="B97" s="16" t="s">
        <v>65</v>
      </c>
      <c r="C97" s="16" t="s">
        <v>17</v>
      </c>
      <c r="D97" s="17"/>
      <c r="E97" s="17"/>
      <c r="F97" s="18">
        <f>SUM(F100+F102+F104+F108)+F114+F98+F110+F112+F106</f>
        <v>7990.95671</v>
      </c>
      <c r="G97" s="18">
        <f>SUM(G100+G102+G104+G108)+G114+G98+G110+G112+G106</f>
        <v>7767.104560000001</v>
      </c>
      <c r="H97" s="220">
        <f t="shared" si="2"/>
        <v>97.1986814830336</v>
      </c>
      <c r="I97" s="221">
        <f t="shared" si="3"/>
        <v>-223.8521499999997</v>
      </c>
    </row>
    <row r="98" spans="1:9" s="36" customFormat="1" ht="89.25" hidden="1">
      <c r="A98" s="58" t="s">
        <v>75</v>
      </c>
      <c r="B98" s="59" t="s">
        <v>65</v>
      </c>
      <c r="C98" s="59" t="s">
        <v>17</v>
      </c>
      <c r="D98" s="55" t="s">
        <v>76</v>
      </c>
      <c r="E98" s="55"/>
      <c r="F98" s="51">
        <f>F99</f>
        <v>0</v>
      </c>
      <c r="G98" s="51">
        <f>G99</f>
        <v>0</v>
      </c>
      <c r="H98" s="220" t="e">
        <f t="shared" si="2"/>
        <v>#DIV/0!</v>
      </c>
      <c r="I98" s="221">
        <f t="shared" si="3"/>
        <v>0</v>
      </c>
    </row>
    <row r="99" spans="1:9" s="36" customFormat="1" ht="25.5" hidden="1">
      <c r="A99" s="60" t="s">
        <v>23</v>
      </c>
      <c r="B99" s="61" t="s">
        <v>65</v>
      </c>
      <c r="C99" s="61" t="s">
        <v>17</v>
      </c>
      <c r="D99" s="56" t="s">
        <v>76</v>
      </c>
      <c r="E99" s="56" t="s">
        <v>25</v>
      </c>
      <c r="F99" s="45"/>
      <c r="G99" s="45"/>
      <c r="H99" s="220" t="e">
        <f t="shared" si="2"/>
        <v>#DIV/0!</v>
      </c>
      <c r="I99" s="221">
        <f t="shared" si="3"/>
        <v>0</v>
      </c>
    </row>
    <row r="100" spans="1:9" ht="56.25" customHeight="1">
      <c r="A100" s="62" t="s">
        <v>159</v>
      </c>
      <c r="B100" s="22" t="s">
        <v>65</v>
      </c>
      <c r="C100" s="22" t="s">
        <v>17</v>
      </c>
      <c r="D100" s="23" t="s">
        <v>77</v>
      </c>
      <c r="E100" s="23"/>
      <c r="F100" s="51">
        <f>F101</f>
        <v>4283.404</v>
      </c>
      <c r="G100" s="51">
        <f>G101</f>
        <v>4059.57652</v>
      </c>
      <c r="H100" s="220">
        <f t="shared" si="2"/>
        <v>94.77454192973624</v>
      </c>
      <c r="I100" s="221">
        <f t="shared" si="3"/>
        <v>-223.82748000000038</v>
      </c>
    </row>
    <row r="101" spans="1:9" ht="25.5">
      <c r="A101" s="26" t="s">
        <v>23</v>
      </c>
      <c r="B101" s="28" t="s">
        <v>65</v>
      </c>
      <c r="C101" s="28" t="s">
        <v>17</v>
      </c>
      <c r="D101" s="29" t="s">
        <v>77</v>
      </c>
      <c r="E101" s="29" t="s">
        <v>25</v>
      </c>
      <c r="F101" s="45">
        <f>SUM('№2'!G103)</f>
        <v>4283.404</v>
      </c>
      <c r="G101" s="45">
        <f>SUM('№2'!H103)</f>
        <v>4059.57652</v>
      </c>
      <c r="H101" s="220">
        <f t="shared" si="2"/>
        <v>94.77454192973624</v>
      </c>
      <c r="I101" s="221">
        <f t="shared" si="3"/>
        <v>-223.82748000000038</v>
      </c>
    </row>
    <row r="102" spans="1:9" ht="51">
      <c r="A102" s="62" t="s">
        <v>160</v>
      </c>
      <c r="B102" s="22" t="s">
        <v>65</v>
      </c>
      <c r="C102" s="22" t="s">
        <v>17</v>
      </c>
      <c r="D102" s="23" t="s">
        <v>78</v>
      </c>
      <c r="E102" s="23"/>
      <c r="F102" s="51">
        <f>F103</f>
        <v>521.999</v>
      </c>
      <c r="G102" s="51">
        <f>G103</f>
        <v>521.999</v>
      </c>
      <c r="H102" s="220">
        <f t="shared" si="2"/>
        <v>100</v>
      </c>
      <c r="I102" s="221">
        <f t="shared" si="3"/>
        <v>0</v>
      </c>
    </row>
    <row r="103" spans="1:9" s="31" customFormat="1" ht="25.5">
      <c r="A103" s="26" t="s">
        <v>23</v>
      </c>
      <c r="B103" s="28" t="s">
        <v>65</v>
      </c>
      <c r="C103" s="28" t="s">
        <v>17</v>
      </c>
      <c r="D103" s="29" t="s">
        <v>78</v>
      </c>
      <c r="E103" s="29" t="s">
        <v>25</v>
      </c>
      <c r="F103" s="45">
        <f>SUM('№2'!G105)</f>
        <v>521.999</v>
      </c>
      <c r="G103" s="45">
        <f>SUM('№2'!H105)</f>
        <v>521.999</v>
      </c>
      <c r="H103" s="220">
        <f t="shared" si="2"/>
        <v>100</v>
      </c>
      <c r="I103" s="221">
        <f t="shared" si="3"/>
        <v>0</v>
      </c>
    </row>
    <row r="104" spans="1:9" ht="63.75">
      <c r="A104" s="62" t="s">
        <v>161</v>
      </c>
      <c r="B104" s="22" t="s">
        <v>65</v>
      </c>
      <c r="C104" s="22" t="s">
        <v>17</v>
      </c>
      <c r="D104" s="23" t="s">
        <v>79</v>
      </c>
      <c r="E104" s="23"/>
      <c r="F104" s="51">
        <f>F105</f>
        <v>360.93</v>
      </c>
      <c r="G104" s="51">
        <f>G105</f>
        <v>360.90729</v>
      </c>
      <c r="H104" s="220">
        <f t="shared" si="2"/>
        <v>99.99370792120355</v>
      </c>
      <c r="I104" s="221">
        <f t="shared" si="3"/>
        <v>-0.02271000000001777</v>
      </c>
    </row>
    <row r="105" spans="1:9" s="31" customFormat="1" ht="25.5">
      <c r="A105" s="26" t="s">
        <v>23</v>
      </c>
      <c r="B105" s="28" t="s">
        <v>65</v>
      </c>
      <c r="C105" s="28" t="s">
        <v>17</v>
      </c>
      <c r="D105" s="29" t="s">
        <v>79</v>
      </c>
      <c r="E105" s="29" t="s">
        <v>25</v>
      </c>
      <c r="F105" s="45">
        <f>SUM('№2'!G107)</f>
        <v>360.93</v>
      </c>
      <c r="G105" s="45">
        <f>SUM('№2'!H107)</f>
        <v>360.90729</v>
      </c>
      <c r="H105" s="220">
        <f t="shared" si="2"/>
        <v>99.99370792120355</v>
      </c>
      <c r="I105" s="221">
        <f t="shared" si="3"/>
        <v>-0.02271000000001777</v>
      </c>
    </row>
    <row r="106" spans="1:9" s="31" customFormat="1" ht="89.25">
      <c r="A106" s="63" t="s">
        <v>176</v>
      </c>
      <c r="B106" s="22" t="s">
        <v>65</v>
      </c>
      <c r="C106" s="22" t="s">
        <v>17</v>
      </c>
      <c r="D106" s="23" t="s">
        <v>175</v>
      </c>
      <c r="E106" s="29"/>
      <c r="F106" s="45">
        <f>SUM(F107)</f>
        <v>7.07071</v>
      </c>
      <c r="G106" s="45">
        <f>SUM(G107)</f>
        <v>7.07071</v>
      </c>
      <c r="H106" s="220">
        <f t="shared" si="2"/>
        <v>100</v>
      </c>
      <c r="I106" s="221">
        <f t="shared" si="3"/>
        <v>0</v>
      </c>
    </row>
    <row r="107" spans="1:9" s="31" customFormat="1" ht="25.5">
      <c r="A107" s="60" t="s">
        <v>23</v>
      </c>
      <c r="B107" s="28" t="s">
        <v>65</v>
      </c>
      <c r="C107" s="28" t="s">
        <v>17</v>
      </c>
      <c r="D107" s="29" t="s">
        <v>175</v>
      </c>
      <c r="E107" s="29" t="s">
        <v>25</v>
      </c>
      <c r="F107" s="45">
        <f>SUM('№2'!G109)</f>
        <v>7.07071</v>
      </c>
      <c r="G107" s="45">
        <f>SUM('№2'!H109)</f>
        <v>7.07071</v>
      </c>
      <c r="H107" s="220">
        <f t="shared" si="2"/>
        <v>100</v>
      </c>
      <c r="I107" s="221">
        <f t="shared" si="3"/>
        <v>0</v>
      </c>
    </row>
    <row r="108" spans="1:9" ht="63.75">
      <c r="A108" s="20" t="s">
        <v>162</v>
      </c>
      <c r="B108" s="22" t="s">
        <v>65</v>
      </c>
      <c r="C108" s="22" t="s">
        <v>17</v>
      </c>
      <c r="D108" s="23" t="s">
        <v>80</v>
      </c>
      <c r="E108" s="23"/>
      <c r="F108" s="51">
        <f>F109</f>
        <v>1817.553</v>
      </c>
      <c r="G108" s="51">
        <f>G109</f>
        <v>1817.55104</v>
      </c>
      <c r="H108" s="220">
        <f t="shared" si="2"/>
        <v>99.99989216270447</v>
      </c>
      <c r="I108" s="221">
        <f t="shared" si="3"/>
        <v>-0.0019600000000536966</v>
      </c>
    </row>
    <row r="109" spans="1:9" ht="25.5">
      <c r="A109" s="26" t="s">
        <v>23</v>
      </c>
      <c r="B109" s="28" t="s">
        <v>65</v>
      </c>
      <c r="C109" s="28" t="s">
        <v>17</v>
      </c>
      <c r="D109" s="29" t="s">
        <v>80</v>
      </c>
      <c r="E109" s="29" t="s">
        <v>25</v>
      </c>
      <c r="F109" s="45">
        <f>SUM('№2'!G111)</f>
        <v>1817.553</v>
      </c>
      <c r="G109" s="45">
        <f>SUM('№2'!H111)</f>
        <v>1817.55104</v>
      </c>
      <c r="H109" s="220">
        <f t="shared" si="2"/>
        <v>99.99989216270447</v>
      </c>
      <c r="I109" s="221">
        <f t="shared" si="3"/>
        <v>-0.0019600000000536966</v>
      </c>
    </row>
    <row r="110" spans="1:9" ht="76.5">
      <c r="A110" s="63" t="s">
        <v>163</v>
      </c>
      <c r="B110" s="116" t="s">
        <v>65</v>
      </c>
      <c r="C110" s="116" t="s">
        <v>17</v>
      </c>
      <c r="D110" s="115" t="s">
        <v>126</v>
      </c>
      <c r="E110" s="29"/>
      <c r="F110" s="119">
        <f>SUM(F111)</f>
        <v>1000</v>
      </c>
      <c r="G110" s="119">
        <f>SUM(G111)</f>
        <v>1000</v>
      </c>
      <c r="H110" s="220">
        <f t="shared" si="2"/>
        <v>100</v>
      </c>
      <c r="I110" s="221">
        <f t="shared" si="3"/>
        <v>0</v>
      </c>
    </row>
    <row r="111" spans="1:9" ht="25.5">
      <c r="A111" s="26" t="s">
        <v>23</v>
      </c>
      <c r="B111" s="118" t="s">
        <v>65</v>
      </c>
      <c r="C111" s="118" t="s">
        <v>17</v>
      </c>
      <c r="D111" s="117" t="s">
        <v>126</v>
      </c>
      <c r="E111" s="29" t="s">
        <v>25</v>
      </c>
      <c r="F111" s="45">
        <f>SUM('№2'!G113)</f>
        <v>1000</v>
      </c>
      <c r="G111" s="45">
        <f>SUM('№2'!H113)</f>
        <v>1000</v>
      </c>
      <c r="H111" s="220">
        <f t="shared" si="2"/>
        <v>100</v>
      </c>
      <c r="I111" s="221">
        <f t="shared" si="3"/>
        <v>0</v>
      </c>
    </row>
    <row r="112" spans="1:9" ht="89.25" hidden="1">
      <c r="A112" s="63" t="s">
        <v>164</v>
      </c>
      <c r="B112" s="116" t="s">
        <v>65</v>
      </c>
      <c r="C112" s="116" t="s">
        <v>17</v>
      </c>
      <c r="D112" s="115" t="s">
        <v>120</v>
      </c>
      <c r="E112" s="29"/>
      <c r="F112" s="119">
        <f>SUM(F113)</f>
        <v>0</v>
      </c>
      <c r="G112" s="119">
        <f>SUM(G113)</f>
        <v>0</v>
      </c>
      <c r="H112" s="220" t="e">
        <f t="shared" si="2"/>
        <v>#DIV/0!</v>
      </c>
      <c r="I112" s="221">
        <f t="shared" si="3"/>
        <v>0</v>
      </c>
    </row>
    <row r="113" spans="1:9" ht="25.5" hidden="1">
      <c r="A113" s="26" t="s">
        <v>23</v>
      </c>
      <c r="B113" s="118" t="s">
        <v>65</v>
      </c>
      <c r="C113" s="118" t="s">
        <v>17</v>
      </c>
      <c r="D113" s="117" t="s">
        <v>120</v>
      </c>
      <c r="E113" s="29" t="s">
        <v>25</v>
      </c>
      <c r="F113" s="45">
        <f>SUM('№2'!G115)</f>
        <v>0</v>
      </c>
      <c r="G113" s="45">
        <f>SUM('№2'!H115)</f>
        <v>0</v>
      </c>
      <c r="H113" s="220" t="e">
        <f t="shared" si="2"/>
        <v>#DIV/0!</v>
      </c>
      <c r="I113" s="221">
        <f t="shared" si="3"/>
        <v>0</v>
      </c>
    </row>
    <row r="114" spans="1:9" s="25" customFormat="1" ht="51" hidden="1">
      <c r="A114" s="63" t="s">
        <v>96</v>
      </c>
      <c r="B114" s="22" t="s">
        <v>65</v>
      </c>
      <c r="C114" s="22" t="s">
        <v>17</v>
      </c>
      <c r="D114" s="23" t="s">
        <v>97</v>
      </c>
      <c r="E114" s="23"/>
      <c r="F114" s="51">
        <f>F115</f>
        <v>0</v>
      </c>
      <c r="G114" s="51">
        <f>G115</f>
        <v>0</v>
      </c>
      <c r="H114" s="220" t="e">
        <f t="shared" si="2"/>
        <v>#DIV/0!</v>
      </c>
      <c r="I114" s="221">
        <f t="shared" si="3"/>
        <v>0</v>
      </c>
    </row>
    <row r="115" spans="1:9" s="31" customFormat="1" ht="25.5" hidden="1">
      <c r="A115" s="26" t="s">
        <v>23</v>
      </c>
      <c r="B115" s="28" t="s">
        <v>65</v>
      </c>
      <c r="C115" s="28" t="s">
        <v>17</v>
      </c>
      <c r="D115" s="29" t="s">
        <v>97</v>
      </c>
      <c r="E115" s="29" t="s">
        <v>25</v>
      </c>
      <c r="F115" s="45"/>
      <c r="G115" s="45"/>
      <c r="H115" s="220" t="e">
        <f t="shared" si="2"/>
        <v>#DIV/0!</v>
      </c>
      <c r="I115" s="221">
        <f t="shared" si="3"/>
        <v>0</v>
      </c>
    </row>
    <row r="116" spans="1:9" s="31" customFormat="1" ht="12.75" hidden="1">
      <c r="A116" s="34" t="s">
        <v>168</v>
      </c>
      <c r="B116" s="16" t="s">
        <v>65</v>
      </c>
      <c r="C116" s="16" t="s">
        <v>65</v>
      </c>
      <c r="D116" s="17"/>
      <c r="E116" s="17"/>
      <c r="F116" s="18">
        <f>F117</f>
        <v>0</v>
      </c>
      <c r="G116" s="18">
        <f>G117</f>
        <v>0</v>
      </c>
      <c r="H116" s="220" t="e">
        <f t="shared" si="2"/>
        <v>#DIV/0!</v>
      </c>
      <c r="I116" s="221">
        <f t="shared" si="3"/>
        <v>0</v>
      </c>
    </row>
    <row r="117" spans="1:9" s="31" customFormat="1" ht="63.75" hidden="1">
      <c r="A117" s="35" t="s">
        <v>67</v>
      </c>
      <c r="B117" s="22" t="s">
        <v>65</v>
      </c>
      <c r="C117" s="22" t="s">
        <v>65</v>
      </c>
      <c r="D117" s="23" t="s">
        <v>68</v>
      </c>
      <c r="E117" s="23"/>
      <c r="F117" s="51">
        <f>F118</f>
        <v>0</v>
      </c>
      <c r="G117" s="51">
        <f>G118</f>
        <v>0</v>
      </c>
      <c r="H117" s="220" t="e">
        <f t="shared" si="2"/>
        <v>#DIV/0!</v>
      </c>
      <c r="I117" s="221">
        <f t="shared" si="3"/>
        <v>0</v>
      </c>
    </row>
    <row r="118" spans="1:9" s="31" customFormat="1" ht="25.5" hidden="1">
      <c r="A118" s="26" t="s">
        <v>23</v>
      </c>
      <c r="B118" s="28" t="s">
        <v>65</v>
      </c>
      <c r="C118" s="28" t="s">
        <v>65</v>
      </c>
      <c r="D118" s="29" t="s">
        <v>68</v>
      </c>
      <c r="E118" s="29" t="s">
        <v>25</v>
      </c>
      <c r="F118" s="30">
        <f>SUM('№2'!G120)</f>
        <v>0</v>
      </c>
      <c r="G118" s="30">
        <f>SUM('№2'!H120)</f>
        <v>0</v>
      </c>
      <c r="H118" s="220" t="e">
        <f t="shared" si="2"/>
        <v>#DIV/0!</v>
      </c>
      <c r="I118" s="221">
        <f t="shared" si="3"/>
        <v>0</v>
      </c>
    </row>
    <row r="119" spans="1:9" s="64" customFormat="1" ht="15.75">
      <c r="A119" s="53" t="s">
        <v>83</v>
      </c>
      <c r="B119" s="10" t="s">
        <v>84</v>
      </c>
      <c r="C119" s="10"/>
      <c r="D119" s="12"/>
      <c r="E119" s="12"/>
      <c r="F119" s="13">
        <f>F120</f>
        <v>655</v>
      </c>
      <c r="G119" s="13">
        <f>G120</f>
        <v>655</v>
      </c>
      <c r="H119" s="220">
        <f t="shared" si="2"/>
        <v>100</v>
      </c>
      <c r="I119" s="221">
        <f t="shared" si="3"/>
        <v>0</v>
      </c>
    </row>
    <row r="120" spans="1:9" s="54" customFormat="1" ht="12.75">
      <c r="A120" s="65" t="s">
        <v>85</v>
      </c>
      <c r="B120" s="16" t="s">
        <v>84</v>
      </c>
      <c r="C120" s="16" t="s">
        <v>9</v>
      </c>
      <c r="D120" s="17"/>
      <c r="E120" s="17"/>
      <c r="F120" s="18">
        <f>F121+F123</f>
        <v>655</v>
      </c>
      <c r="G120" s="18">
        <f>G121+G123</f>
        <v>655</v>
      </c>
      <c r="H120" s="220">
        <f t="shared" si="2"/>
        <v>100</v>
      </c>
      <c r="I120" s="221">
        <f t="shared" si="3"/>
        <v>0</v>
      </c>
    </row>
    <row r="121" spans="1:9" s="25" customFormat="1" ht="51">
      <c r="A121" s="35" t="s">
        <v>86</v>
      </c>
      <c r="B121" s="22" t="s">
        <v>84</v>
      </c>
      <c r="C121" s="22" t="s">
        <v>9</v>
      </c>
      <c r="D121" s="23" t="s">
        <v>87</v>
      </c>
      <c r="E121" s="23"/>
      <c r="F121" s="51">
        <f>F122</f>
        <v>655</v>
      </c>
      <c r="G121" s="51">
        <f>G122</f>
        <v>655</v>
      </c>
      <c r="H121" s="220">
        <f t="shared" si="2"/>
        <v>100</v>
      </c>
      <c r="I121" s="221">
        <f t="shared" si="3"/>
        <v>0</v>
      </c>
    </row>
    <row r="122" spans="1:9" s="31" customFormat="1" ht="12.75">
      <c r="A122" s="33" t="s">
        <v>36</v>
      </c>
      <c r="B122" s="28" t="s">
        <v>84</v>
      </c>
      <c r="C122" s="28" t="s">
        <v>9</v>
      </c>
      <c r="D122" s="29" t="s">
        <v>87</v>
      </c>
      <c r="E122" s="29" t="s">
        <v>37</v>
      </c>
      <c r="F122" s="45">
        <f>SUM('№2'!G124)</f>
        <v>655</v>
      </c>
      <c r="G122" s="45">
        <f>SUM('№2'!H124)</f>
        <v>655</v>
      </c>
      <c r="H122" s="220">
        <f t="shared" si="2"/>
        <v>100</v>
      </c>
      <c r="I122" s="221">
        <f t="shared" si="3"/>
        <v>0</v>
      </c>
    </row>
    <row r="123" spans="1:9" s="31" customFormat="1" ht="76.5" hidden="1">
      <c r="A123" s="35" t="s">
        <v>121</v>
      </c>
      <c r="B123" s="22" t="s">
        <v>84</v>
      </c>
      <c r="C123" s="22" t="s">
        <v>9</v>
      </c>
      <c r="D123" s="23" t="s">
        <v>88</v>
      </c>
      <c r="E123" s="23"/>
      <c r="F123" s="45">
        <f>SUM(F124)</f>
        <v>0</v>
      </c>
      <c r="G123" s="45">
        <f>SUM(G124)</f>
        <v>0</v>
      </c>
      <c r="H123" s="220" t="e">
        <f t="shared" si="2"/>
        <v>#DIV/0!</v>
      </c>
      <c r="I123" s="221">
        <f t="shared" si="3"/>
        <v>0</v>
      </c>
    </row>
    <row r="124" spans="1:9" s="31" customFormat="1" ht="12.75" hidden="1">
      <c r="A124" s="33" t="s">
        <v>36</v>
      </c>
      <c r="B124" s="28" t="s">
        <v>84</v>
      </c>
      <c r="C124" s="28" t="s">
        <v>9</v>
      </c>
      <c r="D124" s="29" t="s">
        <v>88</v>
      </c>
      <c r="E124" s="29" t="s">
        <v>37</v>
      </c>
      <c r="F124" s="45">
        <f>SUM('№2'!G126)</f>
        <v>0</v>
      </c>
      <c r="G124" s="45">
        <f>SUM('№2'!H126)</f>
        <v>0</v>
      </c>
      <c r="H124" s="220" t="e">
        <f t="shared" si="2"/>
        <v>#DIV/0!</v>
      </c>
      <c r="I124" s="221">
        <f t="shared" si="3"/>
        <v>0</v>
      </c>
    </row>
    <row r="125" spans="1:9" ht="15.75">
      <c r="A125" s="46" t="s">
        <v>89</v>
      </c>
      <c r="B125" s="10" t="s">
        <v>50</v>
      </c>
      <c r="C125" s="10"/>
      <c r="D125" s="12"/>
      <c r="E125" s="12"/>
      <c r="F125" s="13">
        <f>SUM(F127)</f>
        <v>108.54</v>
      </c>
      <c r="G125" s="13">
        <f>SUM(G127)</f>
        <v>108.54</v>
      </c>
      <c r="H125" s="220">
        <f t="shared" si="2"/>
        <v>100</v>
      </c>
      <c r="I125" s="221">
        <f t="shared" si="3"/>
        <v>0</v>
      </c>
    </row>
    <row r="126" spans="1:9" ht="12.75">
      <c r="A126" s="34" t="s">
        <v>90</v>
      </c>
      <c r="B126" s="16" t="s">
        <v>50</v>
      </c>
      <c r="C126" s="16" t="s">
        <v>9</v>
      </c>
      <c r="D126" s="17"/>
      <c r="E126" s="17"/>
      <c r="F126" s="18">
        <f>SUM(F127)</f>
        <v>108.54</v>
      </c>
      <c r="G126" s="18">
        <f>SUM(G127)</f>
        <v>108.54</v>
      </c>
      <c r="H126" s="220">
        <f t="shared" si="2"/>
        <v>100</v>
      </c>
      <c r="I126" s="221">
        <f t="shared" si="3"/>
        <v>0</v>
      </c>
    </row>
    <row r="127" spans="1:9" s="25" customFormat="1" ht="76.5">
      <c r="A127" s="20" t="s">
        <v>165</v>
      </c>
      <c r="B127" s="22" t="s">
        <v>50</v>
      </c>
      <c r="C127" s="22" t="s">
        <v>9</v>
      </c>
      <c r="D127" s="23" t="s">
        <v>91</v>
      </c>
      <c r="E127" s="23"/>
      <c r="F127" s="51">
        <f>F128</f>
        <v>108.54</v>
      </c>
      <c r="G127" s="51">
        <f>G128</f>
        <v>108.54</v>
      </c>
      <c r="H127" s="220">
        <f t="shared" si="2"/>
        <v>100</v>
      </c>
      <c r="I127" s="221">
        <f t="shared" si="3"/>
        <v>0</v>
      </c>
    </row>
    <row r="128" spans="1:9" s="31" customFormat="1" ht="12.75">
      <c r="A128" s="33" t="s">
        <v>30</v>
      </c>
      <c r="B128" s="28" t="s">
        <v>50</v>
      </c>
      <c r="C128" s="28" t="s">
        <v>9</v>
      </c>
      <c r="D128" s="29" t="s">
        <v>91</v>
      </c>
      <c r="E128" s="29" t="s">
        <v>31</v>
      </c>
      <c r="F128" s="45">
        <f>SUM('№2'!G130)</f>
        <v>108.54</v>
      </c>
      <c r="G128" s="45">
        <f>SUM('№2'!H130)</f>
        <v>108.54</v>
      </c>
      <c r="H128" s="220">
        <f t="shared" si="2"/>
        <v>100</v>
      </c>
      <c r="I128" s="221">
        <f t="shared" si="3"/>
        <v>0</v>
      </c>
    </row>
    <row r="129" spans="1:9" ht="15.75">
      <c r="A129" s="70" t="s">
        <v>92</v>
      </c>
      <c r="C129" s="184"/>
      <c r="D129" s="184"/>
      <c r="E129" s="184"/>
      <c r="F129" s="184">
        <f>SUM(F11+F51+F56+F78+F125+F60+F119)</f>
        <v>33309.5</v>
      </c>
      <c r="G129" s="184">
        <f>SUM(G11+G51+G56+G78+G125+G60+G119)</f>
        <v>32976.212660000005</v>
      </c>
      <c r="H129" s="220">
        <f t="shared" si="2"/>
        <v>98.99942256713553</v>
      </c>
      <c r="I129" s="221">
        <f t="shared" si="3"/>
        <v>-333.2873399999953</v>
      </c>
    </row>
  </sheetData>
  <sheetProtection/>
  <mergeCells count="7">
    <mergeCell ref="A3:I3"/>
    <mergeCell ref="A4:I4"/>
    <mergeCell ref="A6:I6"/>
    <mergeCell ref="A7:I7"/>
    <mergeCell ref="A8:I8"/>
    <mergeCell ref="A1:I1"/>
    <mergeCell ref="A2:I2"/>
  </mergeCells>
  <printOptions/>
  <pageMargins left="0.75" right="0.2" top="0.46" bottom="0.47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109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75.875" style="1" customWidth="1"/>
    <col min="2" max="2" width="17.75390625" style="1" customWidth="1"/>
    <col min="3" max="3" width="8.00390625" style="2" customWidth="1"/>
    <col min="4" max="4" width="13.875" style="3" customWidth="1"/>
    <col min="5" max="5" width="13.375" style="1" customWidth="1"/>
    <col min="6" max="6" width="9.125" style="1" customWidth="1"/>
    <col min="7" max="7" width="10.75390625" style="1" customWidth="1"/>
    <col min="8" max="16384" width="9.125" style="1" customWidth="1"/>
  </cols>
  <sheetData>
    <row r="1" spans="1:10" ht="12.75">
      <c r="A1" s="198" t="s">
        <v>194</v>
      </c>
      <c r="B1" s="195"/>
      <c r="C1" s="195"/>
      <c r="D1" s="195"/>
      <c r="E1" s="195"/>
      <c r="F1" s="195"/>
      <c r="G1" s="195"/>
      <c r="H1" s="66"/>
      <c r="I1" s="66"/>
      <c r="J1" s="66"/>
    </row>
    <row r="2" spans="1:10" ht="12.75">
      <c r="A2" s="199" t="s">
        <v>178</v>
      </c>
      <c r="B2" s="195"/>
      <c r="C2" s="195"/>
      <c r="D2" s="195"/>
      <c r="E2" s="195"/>
      <c r="F2" s="195"/>
      <c r="G2" s="195"/>
      <c r="H2" s="66"/>
      <c r="I2" s="66"/>
      <c r="J2" s="66"/>
    </row>
    <row r="3" spans="1:10" ht="12.75">
      <c r="A3" s="199" t="s">
        <v>179</v>
      </c>
      <c r="B3" s="195"/>
      <c r="C3" s="195"/>
      <c r="D3" s="195"/>
      <c r="E3" s="195"/>
      <c r="F3" s="195"/>
      <c r="G3" s="195"/>
      <c r="H3" s="66"/>
      <c r="I3" s="66"/>
      <c r="J3" s="66"/>
    </row>
    <row r="4" spans="1:10" ht="12.75">
      <c r="A4" s="198" t="s">
        <v>185</v>
      </c>
      <c r="B4" s="195"/>
      <c r="C4" s="195"/>
      <c r="D4" s="195"/>
      <c r="E4" s="195"/>
      <c r="F4" s="195"/>
      <c r="G4" s="195"/>
      <c r="H4" s="66"/>
      <c r="I4" s="66"/>
      <c r="J4" s="66"/>
    </row>
    <row r="5" ht="12.75">
      <c r="D5" s="71"/>
    </row>
    <row r="6" spans="1:207" ht="15.75">
      <c r="A6" s="194" t="s">
        <v>195</v>
      </c>
      <c r="B6" s="194"/>
      <c r="C6" s="194"/>
      <c r="D6" s="194"/>
      <c r="E6" s="194"/>
      <c r="F6" s="194"/>
      <c r="G6" s="19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</row>
    <row r="7" spans="1:207" ht="15.75">
      <c r="A7" s="194" t="s">
        <v>196</v>
      </c>
      <c r="B7" s="194"/>
      <c r="C7" s="194"/>
      <c r="D7" s="194"/>
      <c r="E7" s="195"/>
      <c r="F7" s="195"/>
      <c r="G7" s="195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</row>
    <row r="8" spans="1:207" ht="15.75">
      <c r="A8" s="194" t="s">
        <v>98</v>
      </c>
      <c r="B8" s="194"/>
      <c r="C8" s="194"/>
      <c r="D8" s="194"/>
      <c r="E8" s="195"/>
      <c r="F8" s="195"/>
      <c r="G8" s="195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</row>
    <row r="9" spans="1:207" ht="15.75">
      <c r="A9" s="194" t="s">
        <v>197</v>
      </c>
      <c r="B9" s="194"/>
      <c r="C9" s="194"/>
      <c r="D9" s="194"/>
      <c r="E9" s="195"/>
      <c r="F9" s="195"/>
      <c r="G9" s="195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</row>
    <row r="10" spans="4:207" ht="24.75" customHeight="1">
      <c r="D10" s="4"/>
      <c r="G10" s="4" t="s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</row>
    <row r="11" spans="1:207" ht="60" customHeight="1">
      <c r="A11" s="72" t="s">
        <v>1</v>
      </c>
      <c r="B11" s="222" t="s">
        <v>5</v>
      </c>
      <c r="C11" s="222" t="s">
        <v>6</v>
      </c>
      <c r="D11" s="203" t="s">
        <v>181</v>
      </c>
      <c r="E11" s="203" t="s">
        <v>182</v>
      </c>
      <c r="F11" s="204" t="s">
        <v>183</v>
      </c>
      <c r="G11" s="204" t="s">
        <v>184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</row>
    <row r="12" spans="1:7" ht="48.75" customHeight="1">
      <c r="A12" s="73" t="s">
        <v>166</v>
      </c>
      <c r="B12" s="74" t="s">
        <v>99</v>
      </c>
      <c r="C12" s="75"/>
      <c r="D12" s="76">
        <f>D13+D34</f>
        <v>27933.565130000003</v>
      </c>
      <c r="E12" s="223">
        <f>E13+E34</f>
        <v>27696.38314</v>
      </c>
      <c r="F12" s="224">
        <f>SUM(E12/D12*100)</f>
        <v>99.15090684308939</v>
      </c>
      <c r="G12" s="225">
        <f>SUM(E12-D12)</f>
        <v>-237.18199000000095</v>
      </c>
    </row>
    <row r="13" spans="1:7" ht="25.5">
      <c r="A13" s="77" t="s">
        <v>100</v>
      </c>
      <c r="B13" s="78" t="s">
        <v>101</v>
      </c>
      <c r="C13" s="79"/>
      <c r="D13" s="80">
        <f>D14+D30</f>
        <v>4824.96162</v>
      </c>
      <c r="E13" s="80">
        <f>E14+E30</f>
        <v>4811.6763900000005</v>
      </c>
      <c r="F13" s="224">
        <f aca="true" t="shared" si="0" ref="F13:F76">SUM(E13/D13*100)</f>
        <v>99.72465625540045</v>
      </c>
      <c r="G13" s="225">
        <f aca="true" t="shared" si="1" ref="G13:G76">SUM(E13-D13)</f>
        <v>-13.285229999999501</v>
      </c>
    </row>
    <row r="14" spans="1:7" ht="25.5">
      <c r="A14" s="81" t="s">
        <v>102</v>
      </c>
      <c r="B14" s="82" t="s">
        <v>103</v>
      </c>
      <c r="C14" s="83"/>
      <c r="D14" s="84">
        <f>D15+D20+D24+D22+D28+D26</f>
        <v>4597.4873800000005</v>
      </c>
      <c r="E14" s="84">
        <f>E15+E20+E24+E22+E28+E26</f>
        <v>4584.20215</v>
      </c>
      <c r="F14" s="224">
        <f t="shared" si="0"/>
        <v>99.71103281201394</v>
      </c>
      <c r="G14" s="225">
        <f t="shared" si="1"/>
        <v>-13.28523000000041</v>
      </c>
    </row>
    <row r="15" spans="1:7" s="88" customFormat="1" ht="76.5">
      <c r="A15" s="85" t="s">
        <v>154</v>
      </c>
      <c r="B15" s="86" t="s">
        <v>22</v>
      </c>
      <c r="C15" s="86"/>
      <c r="D15" s="87">
        <f>D16+D17+D18+D19</f>
        <v>4251.65138</v>
      </c>
      <c r="E15" s="87">
        <f>E16+E17+E18+E19</f>
        <v>4238.36682</v>
      </c>
      <c r="F15" s="224">
        <f t="shared" si="0"/>
        <v>99.6875435257347</v>
      </c>
      <c r="G15" s="225">
        <f t="shared" si="1"/>
        <v>-13.284560000000056</v>
      </c>
    </row>
    <row r="16" spans="1:7" s="88" customFormat="1" ht="42.75" customHeight="1">
      <c r="A16" s="89" t="s">
        <v>14</v>
      </c>
      <c r="B16" s="90" t="s">
        <v>22</v>
      </c>
      <c r="C16" s="90" t="s">
        <v>15</v>
      </c>
      <c r="D16" s="91">
        <f>SUM('№ 3'!F22)</f>
        <v>2873.196</v>
      </c>
      <c r="E16" s="91">
        <f>SUM('№ 3'!G22)</f>
        <v>2873.19411</v>
      </c>
      <c r="F16" s="224">
        <f t="shared" si="0"/>
        <v>99.99993421959378</v>
      </c>
      <c r="G16" s="225">
        <f t="shared" si="1"/>
        <v>-0.001890000000003056</v>
      </c>
    </row>
    <row r="17" spans="1:7" s="88" customFormat="1" ht="17.25" customHeight="1">
      <c r="A17" s="89" t="s">
        <v>23</v>
      </c>
      <c r="B17" s="90" t="s">
        <v>22</v>
      </c>
      <c r="C17" s="90" t="s">
        <v>25</v>
      </c>
      <c r="D17" s="91">
        <f>SUM('№ 3'!F23+'№ 3'!F43)</f>
        <v>994.9473800000001</v>
      </c>
      <c r="E17" s="91">
        <f>SUM('№ 3'!G23+'№ 3'!G43)</f>
        <v>981.66537</v>
      </c>
      <c r="F17" s="224">
        <f t="shared" si="0"/>
        <v>98.66505402526914</v>
      </c>
      <c r="G17" s="225">
        <f t="shared" si="1"/>
        <v>-13.282010000000014</v>
      </c>
    </row>
    <row r="18" spans="1:7" s="88" customFormat="1" ht="17.25" customHeight="1">
      <c r="A18" s="89" t="s">
        <v>30</v>
      </c>
      <c r="B18" s="90" t="s">
        <v>22</v>
      </c>
      <c r="C18" s="90" t="s">
        <v>31</v>
      </c>
      <c r="D18" s="91">
        <f>SUM('№ 3'!F44)</f>
        <v>215.5</v>
      </c>
      <c r="E18" s="91">
        <f>SUM('№ 3'!G44)</f>
        <v>215.5</v>
      </c>
      <c r="F18" s="224">
        <f t="shared" si="0"/>
        <v>100</v>
      </c>
      <c r="G18" s="225">
        <f t="shared" si="1"/>
        <v>0</v>
      </c>
    </row>
    <row r="19" spans="1:7" s="88" customFormat="1" ht="17.25" customHeight="1">
      <c r="A19" s="89" t="s">
        <v>26</v>
      </c>
      <c r="B19" s="90" t="s">
        <v>22</v>
      </c>
      <c r="C19" s="90" t="s">
        <v>24</v>
      </c>
      <c r="D19" s="91">
        <f>SUM('№ 3'!F25)</f>
        <v>168.008</v>
      </c>
      <c r="E19" s="91">
        <f>SUM('№ 3'!G25)</f>
        <v>168.00734</v>
      </c>
      <c r="F19" s="224">
        <f t="shared" si="0"/>
        <v>99.99960716156373</v>
      </c>
      <c r="G19" s="225">
        <f t="shared" si="1"/>
        <v>-0.000660000000010541</v>
      </c>
    </row>
    <row r="20" spans="1:7" s="92" customFormat="1" ht="76.5">
      <c r="A20" s="85" t="s">
        <v>155</v>
      </c>
      <c r="B20" s="86" t="s">
        <v>27</v>
      </c>
      <c r="C20" s="86"/>
      <c r="D20" s="87">
        <f>D21</f>
        <v>56.796</v>
      </c>
      <c r="E20" s="87">
        <f>E21</f>
        <v>56.79533</v>
      </c>
      <c r="F20" s="224">
        <f t="shared" si="0"/>
        <v>99.99882033946052</v>
      </c>
      <c r="G20" s="225">
        <f t="shared" si="1"/>
        <v>-0.0006699999999995043</v>
      </c>
    </row>
    <row r="21" spans="1:7" s="93" customFormat="1" ht="38.25">
      <c r="A21" s="89" t="s">
        <v>14</v>
      </c>
      <c r="B21" s="90" t="s">
        <v>27</v>
      </c>
      <c r="C21" s="90" t="s">
        <v>15</v>
      </c>
      <c r="D21" s="91">
        <f>SUM('№ 3'!F27)</f>
        <v>56.796</v>
      </c>
      <c r="E21" s="91">
        <f>SUM('№ 3'!G27)</f>
        <v>56.79533</v>
      </c>
      <c r="F21" s="224">
        <f t="shared" si="0"/>
        <v>99.99882033946052</v>
      </c>
      <c r="G21" s="225">
        <f t="shared" si="1"/>
        <v>-0.0006699999999995043</v>
      </c>
    </row>
    <row r="22" spans="1:7" s="92" customFormat="1" ht="64.5" customHeight="1">
      <c r="A22" s="94" t="s">
        <v>165</v>
      </c>
      <c r="B22" s="86" t="s">
        <v>91</v>
      </c>
      <c r="C22" s="86"/>
      <c r="D22" s="95">
        <f>D23</f>
        <v>108.54</v>
      </c>
      <c r="E22" s="95">
        <f>E23</f>
        <v>108.54</v>
      </c>
      <c r="F22" s="224">
        <f t="shared" si="0"/>
        <v>100</v>
      </c>
      <c r="G22" s="225">
        <f t="shared" si="1"/>
        <v>0</v>
      </c>
    </row>
    <row r="23" spans="1:7" s="92" customFormat="1" ht="19.5" customHeight="1">
      <c r="A23" s="89" t="s">
        <v>30</v>
      </c>
      <c r="B23" s="90" t="s">
        <v>91</v>
      </c>
      <c r="C23" s="90" t="s">
        <v>31</v>
      </c>
      <c r="D23" s="96">
        <f>SUM('№ 3'!F128)</f>
        <v>108.54</v>
      </c>
      <c r="E23" s="96">
        <f>SUM('№ 3'!G128)</f>
        <v>108.54</v>
      </c>
      <c r="F23" s="224">
        <f t="shared" si="0"/>
        <v>100</v>
      </c>
      <c r="G23" s="225">
        <f t="shared" si="1"/>
        <v>0</v>
      </c>
    </row>
    <row r="24" spans="1:7" s="93" customFormat="1" ht="66.75" customHeight="1">
      <c r="A24" s="97" t="s">
        <v>156</v>
      </c>
      <c r="B24" s="98" t="s">
        <v>44</v>
      </c>
      <c r="C24" s="98"/>
      <c r="D24" s="99">
        <f>D25</f>
        <v>47.5</v>
      </c>
      <c r="E24" s="99">
        <f>E25</f>
        <v>47.5</v>
      </c>
      <c r="F24" s="224">
        <f t="shared" si="0"/>
        <v>100</v>
      </c>
      <c r="G24" s="225">
        <f t="shared" si="1"/>
        <v>0</v>
      </c>
    </row>
    <row r="25" spans="1:7" s="93" customFormat="1" ht="12.75">
      <c r="A25" s="89" t="s">
        <v>23</v>
      </c>
      <c r="B25" s="90" t="s">
        <v>44</v>
      </c>
      <c r="C25" s="90" t="s">
        <v>25</v>
      </c>
      <c r="D25" s="96">
        <f>SUM('№ 3'!F46)</f>
        <v>47.5</v>
      </c>
      <c r="E25" s="96">
        <f>SUM('№ 3'!G46)</f>
        <v>47.5</v>
      </c>
      <c r="F25" s="224">
        <f t="shared" si="0"/>
        <v>100</v>
      </c>
      <c r="G25" s="225">
        <f t="shared" si="1"/>
        <v>0</v>
      </c>
    </row>
    <row r="26" spans="1:7" s="93" customFormat="1" ht="89.25" hidden="1">
      <c r="A26" s="39" t="s">
        <v>157</v>
      </c>
      <c r="B26" s="23" t="s">
        <v>127</v>
      </c>
      <c r="C26" s="42"/>
      <c r="D26" s="114">
        <f>SUM(D27)</f>
        <v>0</v>
      </c>
      <c r="E26" s="114">
        <f>SUM(E27)</f>
        <v>0</v>
      </c>
      <c r="F26" s="224" t="e">
        <f t="shared" si="0"/>
        <v>#DIV/0!</v>
      </c>
      <c r="G26" s="225">
        <f t="shared" si="1"/>
        <v>0</v>
      </c>
    </row>
    <row r="27" spans="1:7" s="93" customFormat="1" ht="38.25" hidden="1">
      <c r="A27" s="26" t="s">
        <v>14</v>
      </c>
      <c r="B27" s="29" t="s">
        <v>128</v>
      </c>
      <c r="C27" s="29" t="s">
        <v>15</v>
      </c>
      <c r="D27" s="96">
        <f>SUM('№ 3'!F48)</f>
        <v>0</v>
      </c>
      <c r="E27" s="96">
        <f>SUM('№ 3'!G48)</f>
        <v>0</v>
      </c>
      <c r="F27" s="224" t="e">
        <f t="shared" si="0"/>
        <v>#DIV/0!</v>
      </c>
      <c r="G27" s="225">
        <f t="shared" si="1"/>
        <v>0</v>
      </c>
    </row>
    <row r="28" spans="1:7" s="92" customFormat="1" ht="51">
      <c r="A28" s="100" t="s">
        <v>104</v>
      </c>
      <c r="B28" s="101" t="s">
        <v>35</v>
      </c>
      <c r="C28" s="86"/>
      <c r="D28" s="95">
        <f>D29</f>
        <v>133</v>
      </c>
      <c r="E28" s="95">
        <f>E29</f>
        <v>133</v>
      </c>
      <c r="F28" s="224">
        <f t="shared" si="0"/>
        <v>100</v>
      </c>
      <c r="G28" s="225">
        <f t="shared" si="1"/>
        <v>0</v>
      </c>
    </row>
    <row r="29" spans="1:7" s="93" customFormat="1" ht="12.75">
      <c r="A29" s="89" t="s">
        <v>36</v>
      </c>
      <c r="B29" s="102" t="s">
        <v>35</v>
      </c>
      <c r="C29" s="90" t="s">
        <v>37</v>
      </c>
      <c r="D29" s="96">
        <f>SUM('№ 3'!F32)</f>
        <v>133</v>
      </c>
      <c r="E29" s="96">
        <f>SUM('№ 3'!G32)</f>
        <v>133</v>
      </c>
      <c r="F29" s="224">
        <f t="shared" si="0"/>
        <v>100</v>
      </c>
      <c r="G29" s="225">
        <f t="shared" si="1"/>
        <v>0</v>
      </c>
    </row>
    <row r="30" spans="1:7" s="92" customFormat="1" ht="27.75" customHeight="1">
      <c r="A30" s="81" t="s">
        <v>105</v>
      </c>
      <c r="B30" s="103" t="s">
        <v>106</v>
      </c>
      <c r="C30" s="104"/>
      <c r="D30" s="105">
        <f>D31</f>
        <v>227.47424</v>
      </c>
      <c r="E30" s="105">
        <f>E31</f>
        <v>227.47424</v>
      </c>
      <c r="F30" s="224">
        <f t="shared" si="0"/>
        <v>100</v>
      </c>
      <c r="G30" s="225">
        <f t="shared" si="1"/>
        <v>0</v>
      </c>
    </row>
    <row r="31" spans="1:7" s="88" customFormat="1" ht="63.75">
      <c r="A31" s="106" t="s">
        <v>158</v>
      </c>
      <c r="B31" s="86" t="s">
        <v>47</v>
      </c>
      <c r="C31" s="86"/>
      <c r="D31" s="95">
        <f>D32+D33</f>
        <v>227.47424</v>
      </c>
      <c r="E31" s="95">
        <f>E32+E33</f>
        <v>227.47424</v>
      </c>
      <c r="F31" s="224">
        <f t="shared" si="0"/>
        <v>100</v>
      </c>
      <c r="G31" s="225">
        <f t="shared" si="1"/>
        <v>0</v>
      </c>
    </row>
    <row r="32" spans="1:7" s="93" customFormat="1" ht="38.25">
      <c r="A32" s="89" t="s">
        <v>14</v>
      </c>
      <c r="B32" s="90" t="s">
        <v>47</v>
      </c>
      <c r="C32" s="90" t="s">
        <v>15</v>
      </c>
      <c r="D32" s="96">
        <f>SUM('№ 3'!F54)</f>
        <v>207.47424</v>
      </c>
      <c r="E32" s="96">
        <f>SUM('№ 3'!G54)</f>
        <v>207.47424</v>
      </c>
      <c r="F32" s="224">
        <f t="shared" si="0"/>
        <v>100</v>
      </c>
      <c r="G32" s="225">
        <f t="shared" si="1"/>
        <v>0</v>
      </c>
    </row>
    <row r="33" spans="1:7" s="107" customFormat="1" ht="18.75" customHeight="1">
      <c r="A33" s="89" t="s">
        <v>23</v>
      </c>
      <c r="B33" s="90" t="s">
        <v>107</v>
      </c>
      <c r="C33" s="90" t="s">
        <v>25</v>
      </c>
      <c r="D33" s="96">
        <f>SUM('№ 3'!F55)</f>
        <v>20</v>
      </c>
      <c r="E33" s="96">
        <f>SUM('№ 3'!G55)</f>
        <v>20</v>
      </c>
      <c r="F33" s="224">
        <f t="shared" si="0"/>
        <v>100</v>
      </c>
      <c r="G33" s="225">
        <f t="shared" si="1"/>
        <v>0</v>
      </c>
    </row>
    <row r="34" spans="1:7" s="107" customFormat="1" ht="30.75" customHeight="1">
      <c r="A34" s="77" t="s">
        <v>108</v>
      </c>
      <c r="B34" s="108" t="s">
        <v>109</v>
      </c>
      <c r="C34" s="109"/>
      <c r="D34" s="110">
        <f>D35+D38+D41+D46+D49+D52+D59+D62</f>
        <v>23108.60351</v>
      </c>
      <c r="E34" s="110">
        <f>E35+E38+E41+E46+E49+E52+E59+E62</f>
        <v>22884.70675</v>
      </c>
      <c r="F34" s="224">
        <f t="shared" si="0"/>
        <v>99.0311108159214</v>
      </c>
      <c r="G34" s="225">
        <f t="shared" si="1"/>
        <v>-223.89675999999963</v>
      </c>
    </row>
    <row r="35" spans="1:7" s="107" customFormat="1" ht="30.75" customHeight="1">
      <c r="A35" s="81" t="s">
        <v>110</v>
      </c>
      <c r="B35" s="103" t="s">
        <v>111</v>
      </c>
      <c r="C35" s="103"/>
      <c r="D35" s="105">
        <f>D36</f>
        <v>4283.404</v>
      </c>
      <c r="E35" s="105">
        <f>E36</f>
        <v>4059.57652</v>
      </c>
      <c r="F35" s="224">
        <f t="shared" si="0"/>
        <v>94.77454192973624</v>
      </c>
      <c r="G35" s="225">
        <f t="shared" si="1"/>
        <v>-223.82748000000038</v>
      </c>
    </row>
    <row r="36" spans="1:7" s="112" customFormat="1" ht="51">
      <c r="A36" s="111" t="s">
        <v>159</v>
      </c>
      <c r="B36" s="86" t="s">
        <v>77</v>
      </c>
      <c r="C36" s="86"/>
      <c r="D36" s="95">
        <f>D37</f>
        <v>4283.404</v>
      </c>
      <c r="E36" s="95">
        <f>E37</f>
        <v>4059.57652</v>
      </c>
      <c r="F36" s="224">
        <f t="shared" si="0"/>
        <v>94.77454192973624</v>
      </c>
      <c r="G36" s="225">
        <f t="shared" si="1"/>
        <v>-223.82748000000038</v>
      </c>
    </row>
    <row r="37" spans="1:7" s="92" customFormat="1" ht="26.25" customHeight="1">
      <c r="A37" s="89" t="s">
        <v>23</v>
      </c>
      <c r="B37" s="90" t="s">
        <v>77</v>
      </c>
      <c r="C37" s="90" t="s">
        <v>25</v>
      </c>
      <c r="D37" s="96">
        <f>SUM('№ 3'!F101)</f>
        <v>4283.404</v>
      </c>
      <c r="E37" s="96">
        <f>SUM('№ 3'!G101)</f>
        <v>4059.57652</v>
      </c>
      <c r="F37" s="224">
        <f t="shared" si="0"/>
        <v>94.77454192973624</v>
      </c>
      <c r="G37" s="225">
        <f t="shared" si="1"/>
        <v>-223.82748000000038</v>
      </c>
    </row>
    <row r="38" spans="1:7" s="92" customFormat="1" ht="26.25" customHeight="1">
      <c r="A38" s="81" t="s">
        <v>112</v>
      </c>
      <c r="B38" s="103" t="s">
        <v>113</v>
      </c>
      <c r="C38" s="103"/>
      <c r="D38" s="105">
        <f>D39</f>
        <v>521.999</v>
      </c>
      <c r="E38" s="105">
        <f>E39</f>
        <v>521.999</v>
      </c>
      <c r="F38" s="224">
        <f t="shared" si="0"/>
        <v>100</v>
      </c>
      <c r="G38" s="225">
        <f t="shared" si="1"/>
        <v>0</v>
      </c>
    </row>
    <row r="39" spans="1:7" s="92" customFormat="1" ht="51">
      <c r="A39" s="111" t="s">
        <v>160</v>
      </c>
      <c r="B39" s="86" t="s">
        <v>78</v>
      </c>
      <c r="C39" s="86"/>
      <c r="D39" s="95">
        <f>D40</f>
        <v>521.999</v>
      </c>
      <c r="E39" s="95">
        <f>E40</f>
        <v>521.999</v>
      </c>
      <c r="F39" s="224">
        <f t="shared" si="0"/>
        <v>100</v>
      </c>
      <c r="G39" s="225">
        <f t="shared" si="1"/>
        <v>0</v>
      </c>
    </row>
    <row r="40" spans="1:7" s="93" customFormat="1" ht="12.75">
      <c r="A40" s="89" t="s">
        <v>23</v>
      </c>
      <c r="B40" s="90" t="s">
        <v>78</v>
      </c>
      <c r="C40" s="90" t="s">
        <v>25</v>
      </c>
      <c r="D40" s="96">
        <f>SUM('№ 3'!F103)</f>
        <v>521.999</v>
      </c>
      <c r="E40" s="96">
        <f>SUM('№ 3'!G103)</f>
        <v>521.999</v>
      </c>
      <c r="F40" s="224">
        <f t="shared" si="0"/>
        <v>100</v>
      </c>
      <c r="G40" s="225">
        <f t="shared" si="1"/>
        <v>0</v>
      </c>
    </row>
    <row r="41" spans="1:7" s="93" customFormat="1" ht="25.5" customHeight="1">
      <c r="A41" s="81" t="s">
        <v>114</v>
      </c>
      <c r="B41" s="103" t="s">
        <v>115</v>
      </c>
      <c r="C41" s="104"/>
      <c r="D41" s="105">
        <f>D42+D44</f>
        <v>368.00071</v>
      </c>
      <c r="E41" s="105">
        <f>E42+E44</f>
        <v>367.978</v>
      </c>
      <c r="F41" s="224">
        <f t="shared" si="0"/>
        <v>99.99382881625418</v>
      </c>
      <c r="G41" s="225">
        <f t="shared" si="1"/>
        <v>-0.02271000000001777</v>
      </c>
    </row>
    <row r="42" spans="1:7" s="92" customFormat="1" ht="65.25" customHeight="1">
      <c r="A42" s="111" t="s">
        <v>161</v>
      </c>
      <c r="B42" s="86" t="s">
        <v>79</v>
      </c>
      <c r="C42" s="86"/>
      <c r="D42" s="95">
        <f>D43</f>
        <v>360.93</v>
      </c>
      <c r="E42" s="95">
        <f>E43</f>
        <v>360.90729</v>
      </c>
      <c r="F42" s="224">
        <f t="shared" si="0"/>
        <v>99.99370792120355</v>
      </c>
      <c r="G42" s="225">
        <f t="shared" si="1"/>
        <v>-0.02271000000001777</v>
      </c>
    </row>
    <row r="43" spans="1:7" s="93" customFormat="1" ht="26.25" customHeight="1">
      <c r="A43" s="120" t="s">
        <v>23</v>
      </c>
      <c r="B43" s="124" t="s">
        <v>79</v>
      </c>
      <c r="C43" s="124" t="s">
        <v>25</v>
      </c>
      <c r="D43" s="125">
        <f>SUM('№ 3'!F105)</f>
        <v>360.93</v>
      </c>
      <c r="E43" s="125">
        <f>SUM('№ 3'!G105)</f>
        <v>360.90729</v>
      </c>
      <c r="F43" s="224">
        <f t="shared" si="0"/>
        <v>99.99370792120355</v>
      </c>
      <c r="G43" s="225">
        <f t="shared" si="1"/>
        <v>-0.02271000000001777</v>
      </c>
    </row>
    <row r="44" spans="1:7" s="93" customFormat="1" ht="75" customHeight="1">
      <c r="A44" s="122" t="s">
        <v>176</v>
      </c>
      <c r="B44" s="145" t="s">
        <v>175</v>
      </c>
      <c r="C44" s="130"/>
      <c r="D44" s="133">
        <f>SUM(D45)</f>
        <v>7.07071</v>
      </c>
      <c r="E44" s="133">
        <f>SUM(E45)</f>
        <v>7.07071</v>
      </c>
      <c r="F44" s="224">
        <f t="shared" si="0"/>
        <v>100</v>
      </c>
      <c r="G44" s="225">
        <f t="shared" si="1"/>
        <v>0</v>
      </c>
    </row>
    <row r="45" spans="1:7" s="93" customFormat="1" ht="26.25" customHeight="1">
      <c r="A45" s="190" t="s">
        <v>23</v>
      </c>
      <c r="B45" s="130" t="s">
        <v>175</v>
      </c>
      <c r="C45" s="130" t="s">
        <v>25</v>
      </c>
      <c r="D45" s="131">
        <f>SUM('№ 3'!F107)</f>
        <v>7.07071</v>
      </c>
      <c r="E45" s="131">
        <f>SUM('№ 3'!G107)</f>
        <v>7.07071</v>
      </c>
      <c r="F45" s="224">
        <f t="shared" si="0"/>
        <v>100</v>
      </c>
      <c r="G45" s="225">
        <f t="shared" si="1"/>
        <v>0</v>
      </c>
    </row>
    <row r="46" spans="1:7" s="93" customFormat="1" ht="26.25" customHeight="1">
      <c r="A46" s="186" t="s">
        <v>116</v>
      </c>
      <c r="B46" s="187" t="s">
        <v>117</v>
      </c>
      <c r="C46" s="188"/>
      <c r="D46" s="189">
        <f>D47+D67+D69</f>
        <v>2817.553</v>
      </c>
      <c r="E46" s="189">
        <f>E47+E67+E69</f>
        <v>2817.5510400000003</v>
      </c>
      <c r="F46" s="224">
        <f t="shared" si="0"/>
        <v>99.99993043609119</v>
      </c>
      <c r="G46" s="225">
        <f t="shared" si="1"/>
        <v>-0.001959999999598949</v>
      </c>
    </row>
    <row r="47" spans="1:7" s="88" customFormat="1" ht="63.75">
      <c r="A47" s="94" t="s">
        <v>162</v>
      </c>
      <c r="B47" s="86" t="s">
        <v>80</v>
      </c>
      <c r="C47" s="86"/>
      <c r="D47" s="95">
        <f>D48</f>
        <v>1817.553</v>
      </c>
      <c r="E47" s="95">
        <f>E48</f>
        <v>1817.55104</v>
      </c>
      <c r="F47" s="224">
        <f t="shared" si="0"/>
        <v>99.99989216270447</v>
      </c>
      <c r="G47" s="225">
        <f t="shared" si="1"/>
        <v>-0.0019600000000536966</v>
      </c>
    </row>
    <row r="48" spans="1:7" s="93" customFormat="1" ht="12.75">
      <c r="A48" s="120" t="s">
        <v>23</v>
      </c>
      <c r="B48" s="124" t="s">
        <v>80</v>
      </c>
      <c r="C48" s="124" t="s">
        <v>25</v>
      </c>
      <c r="D48" s="125">
        <f>SUM('№ 3'!F109)</f>
        <v>1817.553</v>
      </c>
      <c r="E48" s="125">
        <f>SUM('№ 3'!G109)</f>
        <v>1817.55104</v>
      </c>
      <c r="F48" s="224">
        <f t="shared" si="0"/>
        <v>99.99989216270447</v>
      </c>
      <c r="G48" s="225">
        <f t="shared" si="1"/>
        <v>-0.0019600000000536966</v>
      </c>
    </row>
    <row r="49" spans="1:7" s="93" customFormat="1" ht="12.75">
      <c r="A49" s="81" t="s">
        <v>138</v>
      </c>
      <c r="B49" s="103" t="s">
        <v>139</v>
      </c>
      <c r="C49" s="104"/>
      <c r="D49" s="152">
        <f>D50</f>
        <v>294.55</v>
      </c>
      <c r="E49" s="152">
        <f>E50</f>
        <v>294.544</v>
      </c>
      <c r="F49" s="224">
        <f t="shared" si="0"/>
        <v>99.99796299439822</v>
      </c>
      <c r="G49" s="225">
        <f t="shared" si="1"/>
        <v>-0.006000000000028649</v>
      </c>
    </row>
    <row r="50" spans="1:7" s="93" customFormat="1" ht="63.75">
      <c r="A50" s="32" t="s">
        <v>140</v>
      </c>
      <c r="B50" s="23" t="s">
        <v>141</v>
      </c>
      <c r="C50" s="90"/>
      <c r="D50" s="153">
        <f>SUM(D51)</f>
        <v>294.55</v>
      </c>
      <c r="E50" s="153">
        <f>SUM(E51)</f>
        <v>294.544</v>
      </c>
      <c r="F50" s="224">
        <f t="shared" si="0"/>
        <v>99.99796299439822</v>
      </c>
      <c r="G50" s="225">
        <f t="shared" si="1"/>
        <v>-0.006000000000028649</v>
      </c>
    </row>
    <row r="51" spans="1:7" s="93" customFormat="1" ht="12.75">
      <c r="A51" s="26" t="s">
        <v>23</v>
      </c>
      <c r="B51" s="29" t="s">
        <v>141</v>
      </c>
      <c r="C51" s="90" t="s">
        <v>25</v>
      </c>
      <c r="D51" s="153">
        <f>SUM('№ 3'!F59)</f>
        <v>294.55</v>
      </c>
      <c r="E51" s="153">
        <f>SUM('№ 3'!G59)</f>
        <v>294.544</v>
      </c>
      <c r="F51" s="224">
        <f t="shared" si="0"/>
        <v>99.99796299439822</v>
      </c>
      <c r="G51" s="225">
        <f t="shared" si="1"/>
        <v>-0.006000000000028649</v>
      </c>
    </row>
    <row r="52" spans="1:7" s="93" customFormat="1" ht="38.25">
      <c r="A52" s="154" t="s">
        <v>142</v>
      </c>
      <c r="B52" s="155" t="s">
        <v>143</v>
      </c>
      <c r="C52" s="156"/>
      <c r="D52" s="157">
        <f>D53+D55+D57</f>
        <v>13457.6468</v>
      </c>
      <c r="E52" s="157">
        <f>E53+E55+E57</f>
        <v>13457.6463</v>
      </c>
      <c r="F52" s="224">
        <f t="shared" si="0"/>
        <v>99.99999628464019</v>
      </c>
      <c r="G52" s="225">
        <f t="shared" si="1"/>
        <v>-0.0005000000001018634</v>
      </c>
    </row>
    <row r="53" spans="1:7" s="93" customFormat="1" ht="76.5">
      <c r="A53" s="140" t="s">
        <v>132</v>
      </c>
      <c r="B53" s="141" t="s">
        <v>133</v>
      </c>
      <c r="C53" s="141"/>
      <c r="D53" s="158">
        <f>SUM(D54)</f>
        <v>2590.245</v>
      </c>
      <c r="E53" s="158">
        <f>SUM(E54)</f>
        <v>2590.2445</v>
      </c>
      <c r="F53" s="224">
        <f t="shared" si="0"/>
        <v>99.99998069680667</v>
      </c>
      <c r="G53" s="225">
        <f t="shared" si="1"/>
        <v>-0.0005000000001018634</v>
      </c>
    </row>
    <row r="54" spans="1:7" s="93" customFormat="1" ht="12.75">
      <c r="A54" s="123" t="s">
        <v>23</v>
      </c>
      <c r="B54" s="142" t="s">
        <v>133</v>
      </c>
      <c r="C54" s="142" t="s">
        <v>25</v>
      </c>
      <c r="D54" s="158">
        <f>SUM('№ 3'!F66)</f>
        <v>2590.245</v>
      </c>
      <c r="E54" s="158">
        <f>SUM('№ 3'!G66)</f>
        <v>2590.2445</v>
      </c>
      <c r="F54" s="224">
        <f t="shared" si="0"/>
        <v>99.99998069680667</v>
      </c>
      <c r="G54" s="225">
        <f t="shared" si="1"/>
        <v>-0.0005000000001018634</v>
      </c>
    </row>
    <row r="55" spans="1:7" s="93" customFormat="1" ht="89.25">
      <c r="A55" s="144" t="s">
        <v>134</v>
      </c>
      <c r="B55" s="141" t="s">
        <v>135</v>
      </c>
      <c r="C55" s="159"/>
      <c r="D55" s="160">
        <f>SUM(D56)</f>
        <v>2032.2</v>
      </c>
      <c r="E55" s="160">
        <f>SUM(E56)</f>
        <v>2032.2</v>
      </c>
      <c r="F55" s="224">
        <f t="shared" si="0"/>
        <v>100</v>
      </c>
      <c r="G55" s="225">
        <f t="shared" si="1"/>
        <v>0</v>
      </c>
    </row>
    <row r="56" spans="1:7" s="93" customFormat="1" ht="12.75">
      <c r="A56" s="123" t="s">
        <v>23</v>
      </c>
      <c r="B56" s="142" t="s">
        <v>135</v>
      </c>
      <c r="C56" s="142" t="s">
        <v>25</v>
      </c>
      <c r="D56" s="160">
        <f>SUM('№ 3'!F68)</f>
        <v>2032.2</v>
      </c>
      <c r="E56" s="160">
        <f>SUM('№ 3'!G68)</f>
        <v>2032.2</v>
      </c>
      <c r="F56" s="224">
        <f t="shared" si="0"/>
        <v>100</v>
      </c>
      <c r="G56" s="225">
        <f t="shared" si="1"/>
        <v>0</v>
      </c>
    </row>
    <row r="57" spans="1:7" s="93" customFormat="1" ht="89.25">
      <c r="A57" s="122" t="s">
        <v>136</v>
      </c>
      <c r="B57" s="141" t="s">
        <v>137</v>
      </c>
      <c r="C57" s="159"/>
      <c r="D57" s="161">
        <f>SUM(D58)</f>
        <v>8835.2018</v>
      </c>
      <c r="E57" s="161">
        <f>SUM(E58)</f>
        <v>8835.2018</v>
      </c>
      <c r="F57" s="224">
        <f t="shared" si="0"/>
        <v>100</v>
      </c>
      <c r="G57" s="225">
        <f t="shared" si="1"/>
        <v>0</v>
      </c>
    </row>
    <row r="58" spans="1:7" s="93" customFormat="1" ht="12.75">
      <c r="A58" s="123" t="s">
        <v>23</v>
      </c>
      <c r="B58" s="142" t="s">
        <v>137</v>
      </c>
      <c r="C58" s="142" t="s">
        <v>25</v>
      </c>
      <c r="D58" s="162">
        <f>SUM('№ 3'!F70)</f>
        <v>8835.2018</v>
      </c>
      <c r="E58" s="162">
        <f>SUM('№ 3'!G70)</f>
        <v>8835.2018</v>
      </c>
      <c r="F58" s="224">
        <f t="shared" si="0"/>
        <v>100</v>
      </c>
      <c r="G58" s="225">
        <f t="shared" si="1"/>
        <v>0</v>
      </c>
    </row>
    <row r="59" spans="1:7" s="93" customFormat="1" ht="25.5" hidden="1">
      <c r="A59" s="163" t="s">
        <v>144</v>
      </c>
      <c r="B59" s="164" t="s">
        <v>145</v>
      </c>
      <c r="C59" s="165"/>
      <c r="D59" s="166">
        <f>D60</f>
        <v>0</v>
      </c>
      <c r="E59" s="166">
        <f>E60</f>
        <v>0</v>
      </c>
      <c r="F59" s="224" t="e">
        <f t="shared" si="0"/>
        <v>#DIV/0!</v>
      </c>
      <c r="G59" s="225">
        <f t="shared" si="1"/>
        <v>0</v>
      </c>
    </row>
    <row r="60" spans="1:7" s="93" customFormat="1" ht="51" hidden="1">
      <c r="A60" s="167" t="s">
        <v>146</v>
      </c>
      <c r="B60" s="168" t="s">
        <v>147</v>
      </c>
      <c r="C60" s="169"/>
      <c r="D60" s="170">
        <f>SUM(D61)</f>
        <v>0</v>
      </c>
      <c r="E60" s="170">
        <f>SUM(E61)</f>
        <v>0</v>
      </c>
      <c r="F60" s="224" t="e">
        <f t="shared" si="0"/>
        <v>#DIV/0!</v>
      </c>
      <c r="G60" s="225">
        <f t="shared" si="1"/>
        <v>0</v>
      </c>
    </row>
    <row r="61" spans="1:7" s="93" customFormat="1" ht="12.75" hidden="1">
      <c r="A61" s="26" t="s">
        <v>36</v>
      </c>
      <c r="B61" s="29" t="s">
        <v>147</v>
      </c>
      <c r="C61" s="29" t="s">
        <v>37</v>
      </c>
      <c r="D61" s="153">
        <f>SUM('№ 3'!F84)</f>
        <v>0</v>
      </c>
      <c r="E61" s="153">
        <f>SUM('№ 3'!G84)</f>
        <v>0</v>
      </c>
      <c r="F61" s="224" t="e">
        <f t="shared" si="0"/>
        <v>#DIV/0!</v>
      </c>
      <c r="G61" s="225">
        <f t="shared" si="1"/>
        <v>0</v>
      </c>
    </row>
    <row r="62" spans="1:7" s="93" customFormat="1" ht="25.5">
      <c r="A62" s="154" t="s">
        <v>148</v>
      </c>
      <c r="B62" s="155" t="s">
        <v>149</v>
      </c>
      <c r="C62" s="156"/>
      <c r="D62" s="157">
        <f>D63+D65</f>
        <v>1365.45</v>
      </c>
      <c r="E62" s="157">
        <f>E63+E65</f>
        <v>1365.41189</v>
      </c>
      <c r="F62" s="224">
        <f t="shared" si="0"/>
        <v>99.99720897872496</v>
      </c>
      <c r="G62" s="225">
        <f t="shared" si="1"/>
        <v>-0.038109999999960564</v>
      </c>
    </row>
    <row r="63" spans="1:7" s="93" customFormat="1" ht="63.75">
      <c r="A63" s="144" t="s">
        <v>150</v>
      </c>
      <c r="B63" s="129" t="s">
        <v>151</v>
      </c>
      <c r="C63" s="145"/>
      <c r="D63" s="158">
        <f>SUM(D64)</f>
        <v>1365.45</v>
      </c>
      <c r="E63" s="158">
        <f>SUM(E64)</f>
        <v>1365.41189</v>
      </c>
      <c r="F63" s="224">
        <f t="shared" si="0"/>
        <v>99.99720897872496</v>
      </c>
      <c r="G63" s="225">
        <f t="shared" si="1"/>
        <v>-0.038109999999960564</v>
      </c>
    </row>
    <row r="64" spans="1:7" s="93" customFormat="1" ht="12.75">
      <c r="A64" s="123" t="s">
        <v>23</v>
      </c>
      <c r="B64" s="130" t="s">
        <v>151</v>
      </c>
      <c r="C64" s="130" t="s">
        <v>25</v>
      </c>
      <c r="D64" s="158">
        <f>SUM('№ 3'!F86)</f>
        <v>1365.45</v>
      </c>
      <c r="E64" s="158">
        <f>SUM('№ 3'!G86)</f>
        <v>1365.41189</v>
      </c>
      <c r="F64" s="224">
        <f t="shared" si="0"/>
        <v>99.99720897872496</v>
      </c>
      <c r="G64" s="225">
        <f t="shared" si="1"/>
        <v>-0.038109999999960564</v>
      </c>
    </row>
    <row r="65" spans="1:7" s="93" customFormat="1" ht="51" hidden="1">
      <c r="A65" s="144" t="s">
        <v>152</v>
      </c>
      <c r="B65" s="129" t="s">
        <v>153</v>
      </c>
      <c r="C65" s="145"/>
      <c r="D65" s="171">
        <f>D66</f>
        <v>0</v>
      </c>
      <c r="E65" s="171">
        <f>E66</f>
        <v>0</v>
      </c>
      <c r="F65" s="224" t="e">
        <f t="shared" si="0"/>
        <v>#DIV/0!</v>
      </c>
      <c r="G65" s="225">
        <f t="shared" si="1"/>
        <v>0</v>
      </c>
    </row>
    <row r="66" spans="1:7" s="93" customFormat="1" ht="12.75" hidden="1">
      <c r="A66" s="123" t="s">
        <v>23</v>
      </c>
      <c r="B66" s="132" t="s">
        <v>153</v>
      </c>
      <c r="C66" s="130" t="s">
        <v>25</v>
      </c>
      <c r="D66" s="172">
        <f>SUM('№ 3'!F88)</f>
        <v>0</v>
      </c>
      <c r="E66" s="172">
        <f>SUM('№ 3'!G88)</f>
        <v>0</v>
      </c>
      <c r="F66" s="224" t="e">
        <f t="shared" si="0"/>
        <v>#DIV/0!</v>
      </c>
      <c r="G66" s="225">
        <f t="shared" si="1"/>
        <v>0</v>
      </c>
    </row>
    <row r="67" spans="1:7" s="93" customFormat="1" ht="63.75">
      <c r="A67" s="122" t="s">
        <v>163</v>
      </c>
      <c r="B67" s="129" t="s">
        <v>126</v>
      </c>
      <c r="C67" s="130"/>
      <c r="D67" s="133">
        <f>SUM(D68)</f>
        <v>1000</v>
      </c>
      <c r="E67" s="133">
        <f>SUM(E68)</f>
        <v>1000</v>
      </c>
      <c r="F67" s="224">
        <f t="shared" si="0"/>
        <v>100</v>
      </c>
      <c r="G67" s="225">
        <f t="shared" si="1"/>
        <v>0</v>
      </c>
    </row>
    <row r="68" spans="1:7" s="93" customFormat="1" ht="12.75">
      <c r="A68" s="123" t="s">
        <v>23</v>
      </c>
      <c r="B68" s="132" t="s">
        <v>126</v>
      </c>
      <c r="C68" s="130" t="s">
        <v>25</v>
      </c>
      <c r="D68" s="131">
        <f>SUM('№ 3'!F111)</f>
        <v>1000</v>
      </c>
      <c r="E68" s="131">
        <f>SUM('№ 3'!G111)</f>
        <v>1000</v>
      </c>
      <c r="F68" s="224">
        <f t="shared" si="0"/>
        <v>100</v>
      </c>
      <c r="G68" s="225">
        <f t="shared" si="1"/>
        <v>0</v>
      </c>
    </row>
    <row r="69" spans="1:7" s="93" customFormat="1" ht="76.5" hidden="1">
      <c r="A69" s="122" t="s">
        <v>164</v>
      </c>
      <c r="B69" s="129" t="s">
        <v>120</v>
      </c>
      <c r="C69" s="130"/>
      <c r="D69" s="133">
        <f>SUM(D70)</f>
        <v>0</v>
      </c>
      <c r="E69" s="133">
        <f>SUM(E70)</f>
        <v>0</v>
      </c>
      <c r="F69" s="224" t="e">
        <f t="shared" si="0"/>
        <v>#DIV/0!</v>
      </c>
      <c r="G69" s="225">
        <f t="shared" si="1"/>
        <v>0</v>
      </c>
    </row>
    <row r="70" spans="1:7" s="93" customFormat="1" ht="12.75" hidden="1">
      <c r="A70" s="123" t="s">
        <v>23</v>
      </c>
      <c r="B70" s="132" t="s">
        <v>120</v>
      </c>
      <c r="C70" s="130" t="s">
        <v>25</v>
      </c>
      <c r="D70" s="131">
        <f>SUM('№ 3'!F113)</f>
        <v>0</v>
      </c>
      <c r="E70" s="131">
        <f>SUM('№ 3'!G113)</f>
        <v>0</v>
      </c>
      <c r="F70" s="224" t="e">
        <f t="shared" si="0"/>
        <v>#DIV/0!</v>
      </c>
      <c r="G70" s="225">
        <f t="shared" si="1"/>
        <v>0</v>
      </c>
    </row>
    <row r="71" spans="1:7" s="113" customFormat="1" ht="15.75">
      <c r="A71" s="121" t="s">
        <v>118</v>
      </c>
      <c r="B71" s="126" t="s">
        <v>119</v>
      </c>
      <c r="C71" s="127"/>
      <c r="D71" s="128">
        <f>D72+D74+D76++D79+D81+D87+D83+D91+D93+D95+D97+D99+D101+D88+D105+D103+D85+D107</f>
        <v>5375.934869999999</v>
      </c>
      <c r="E71" s="128">
        <f>E72+E74+E76++E79+E81+E87+E83+E91+E93+E95+E97+E99+E101+E88+E105+E103+E85+E107</f>
        <v>5279.829519999999</v>
      </c>
      <c r="F71" s="224">
        <f t="shared" si="0"/>
        <v>98.21230442101691</v>
      </c>
      <c r="G71" s="225">
        <f t="shared" si="1"/>
        <v>-96.10534999999982</v>
      </c>
    </row>
    <row r="72" spans="1:7" s="92" customFormat="1" ht="60" customHeight="1">
      <c r="A72" s="85" t="s">
        <v>125</v>
      </c>
      <c r="B72" s="86" t="s">
        <v>18</v>
      </c>
      <c r="C72" s="86"/>
      <c r="D72" s="87">
        <f>D73</f>
        <v>1.67</v>
      </c>
      <c r="E72" s="87">
        <f>E73</f>
        <v>1.66923</v>
      </c>
      <c r="F72" s="224">
        <f t="shared" si="0"/>
        <v>99.95389221556886</v>
      </c>
      <c r="G72" s="225">
        <f t="shared" si="1"/>
        <v>-0.0007699999999999374</v>
      </c>
    </row>
    <row r="73" spans="1:7" s="92" customFormat="1" ht="13.5" customHeight="1">
      <c r="A73" s="89" t="s">
        <v>14</v>
      </c>
      <c r="B73" s="90" t="s">
        <v>18</v>
      </c>
      <c r="C73" s="90" t="s">
        <v>15</v>
      </c>
      <c r="D73" s="91">
        <f>SUM('№ 3'!F17)</f>
        <v>1.67</v>
      </c>
      <c r="E73" s="91">
        <f>SUM('№ 3'!G17)</f>
        <v>1.66923</v>
      </c>
      <c r="F73" s="224">
        <f t="shared" si="0"/>
        <v>99.95389221556886</v>
      </c>
      <c r="G73" s="225">
        <f t="shared" si="1"/>
        <v>-0.0007699999999999374</v>
      </c>
    </row>
    <row r="74" spans="1:7" s="92" customFormat="1" ht="63.75">
      <c r="A74" s="85" t="s">
        <v>124</v>
      </c>
      <c r="B74" s="86" t="s">
        <v>19</v>
      </c>
      <c r="C74" s="86"/>
      <c r="D74" s="87">
        <f>D75</f>
        <v>12.583</v>
      </c>
      <c r="E74" s="87">
        <f>E75</f>
        <v>12.58259</v>
      </c>
      <c r="F74" s="224">
        <f t="shared" si="0"/>
        <v>99.99674163554</v>
      </c>
      <c r="G74" s="225">
        <f t="shared" si="1"/>
        <v>-0.00041000000000046555</v>
      </c>
    </row>
    <row r="75" spans="1:7" s="93" customFormat="1" ht="38.25">
      <c r="A75" s="89" t="s">
        <v>14</v>
      </c>
      <c r="B75" s="90" t="s">
        <v>19</v>
      </c>
      <c r="C75" s="90" t="s">
        <v>15</v>
      </c>
      <c r="D75" s="91">
        <f>SUM('№ 3'!F19)</f>
        <v>12.583</v>
      </c>
      <c r="E75" s="91">
        <f>SUM('№ 3'!G19)</f>
        <v>12.58259</v>
      </c>
      <c r="F75" s="224">
        <f t="shared" si="0"/>
        <v>99.99674163554</v>
      </c>
      <c r="G75" s="225">
        <f t="shared" si="1"/>
        <v>-0.00041000000000046555</v>
      </c>
    </row>
    <row r="76" spans="1:7" s="93" customFormat="1" ht="38.25" hidden="1">
      <c r="A76" s="85" t="s">
        <v>28</v>
      </c>
      <c r="B76" s="86" t="s">
        <v>29</v>
      </c>
      <c r="C76" s="86"/>
      <c r="D76" s="87">
        <f>SUM(D77:D78)</f>
        <v>0</v>
      </c>
      <c r="E76" s="87">
        <f>SUM(E77:E78)</f>
        <v>0</v>
      </c>
      <c r="F76" s="224" t="e">
        <f t="shared" si="0"/>
        <v>#DIV/0!</v>
      </c>
      <c r="G76" s="225">
        <f t="shared" si="1"/>
        <v>0</v>
      </c>
    </row>
    <row r="77" spans="1:7" s="93" customFormat="1" ht="12.75" hidden="1">
      <c r="A77" s="89" t="s">
        <v>30</v>
      </c>
      <c r="B77" s="90" t="s">
        <v>29</v>
      </c>
      <c r="C77" s="90" t="s">
        <v>31</v>
      </c>
      <c r="D77" s="91">
        <f>SUM('№ 3'!F29)</f>
        <v>0</v>
      </c>
      <c r="E77" s="91">
        <f>SUM('№ 3'!G29)</f>
        <v>0</v>
      </c>
      <c r="F77" s="224" t="e">
        <f aca="true" t="shared" si="2" ref="F77:F109">SUM(E77/D77*100)</f>
        <v>#DIV/0!</v>
      </c>
      <c r="G77" s="225">
        <f aca="true" t="shared" si="3" ref="G77:G109">SUM(E77-D77)</f>
        <v>0</v>
      </c>
    </row>
    <row r="78" spans="1:7" s="93" customFormat="1" ht="12.75" hidden="1">
      <c r="A78" s="33" t="s">
        <v>26</v>
      </c>
      <c r="B78" s="90" t="s">
        <v>29</v>
      </c>
      <c r="C78" s="90" t="s">
        <v>24</v>
      </c>
      <c r="D78" s="91">
        <f>SUM('№ 3'!F35)</f>
        <v>0</v>
      </c>
      <c r="E78" s="91">
        <f>SUM('№ 3'!G35)</f>
        <v>0</v>
      </c>
      <c r="F78" s="224" t="e">
        <f t="shared" si="2"/>
        <v>#DIV/0!</v>
      </c>
      <c r="G78" s="225">
        <f t="shared" si="3"/>
        <v>0</v>
      </c>
    </row>
    <row r="79" spans="1:7" s="93" customFormat="1" ht="50.25" customHeight="1" hidden="1">
      <c r="A79" s="63" t="s">
        <v>171</v>
      </c>
      <c r="B79" s="42" t="s">
        <v>172</v>
      </c>
      <c r="C79" s="42"/>
      <c r="D79" s="136">
        <f>SUM(D80)</f>
        <v>0</v>
      </c>
      <c r="E79" s="136">
        <f>SUM(E80)</f>
        <v>0</v>
      </c>
      <c r="F79" s="224" t="e">
        <f t="shared" si="2"/>
        <v>#DIV/0!</v>
      </c>
      <c r="G79" s="225">
        <f t="shared" si="3"/>
        <v>0</v>
      </c>
    </row>
    <row r="80" spans="1:7" s="93" customFormat="1" ht="12.75" hidden="1">
      <c r="A80" s="26" t="s">
        <v>23</v>
      </c>
      <c r="B80" s="29" t="s">
        <v>172</v>
      </c>
      <c r="C80" s="29" t="s">
        <v>25</v>
      </c>
      <c r="D80" s="91">
        <f>SUM('№ 3'!F50)</f>
        <v>0</v>
      </c>
      <c r="E80" s="91">
        <f>SUM('№ 3'!G50)</f>
        <v>0</v>
      </c>
      <c r="F80" s="224" t="e">
        <f t="shared" si="2"/>
        <v>#DIV/0!</v>
      </c>
      <c r="G80" s="225">
        <f t="shared" si="3"/>
        <v>0</v>
      </c>
    </row>
    <row r="81" spans="1:7" s="92" customFormat="1" ht="56.25" customHeight="1" hidden="1">
      <c r="A81" s="85" t="s">
        <v>51</v>
      </c>
      <c r="B81" s="86" t="s">
        <v>52</v>
      </c>
      <c r="C81" s="86"/>
      <c r="D81" s="95">
        <f>D82</f>
        <v>0</v>
      </c>
      <c r="E81" s="95">
        <f>E82</f>
        <v>0</v>
      </c>
      <c r="F81" s="224" t="e">
        <f t="shared" si="2"/>
        <v>#DIV/0!</v>
      </c>
      <c r="G81" s="225">
        <f t="shared" si="3"/>
        <v>0</v>
      </c>
    </row>
    <row r="82" spans="1:7" s="92" customFormat="1" ht="12.75" hidden="1">
      <c r="A82" s="89" t="s">
        <v>23</v>
      </c>
      <c r="B82" s="90" t="s">
        <v>52</v>
      </c>
      <c r="C82" s="90" t="s">
        <v>25</v>
      </c>
      <c r="D82" s="96"/>
      <c r="E82" s="96"/>
      <c r="F82" s="224" t="e">
        <f t="shared" si="2"/>
        <v>#DIV/0!</v>
      </c>
      <c r="G82" s="225">
        <f t="shared" si="3"/>
        <v>0</v>
      </c>
    </row>
    <row r="83" spans="1:7" s="92" customFormat="1" ht="63.75" hidden="1">
      <c r="A83" s="100" t="s">
        <v>67</v>
      </c>
      <c r="B83" s="86" t="s">
        <v>68</v>
      </c>
      <c r="C83" s="86"/>
      <c r="D83" s="95">
        <f>D84</f>
        <v>0</v>
      </c>
      <c r="E83" s="95">
        <f>E84</f>
        <v>0</v>
      </c>
      <c r="F83" s="224" t="e">
        <f t="shared" si="2"/>
        <v>#DIV/0!</v>
      </c>
      <c r="G83" s="225">
        <f t="shared" si="3"/>
        <v>0</v>
      </c>
    </row>
    <row r="84" spans="1:7" s="93" customFormat="1" ht="12.75" hidden="1">
      <c r="A84" s="26" t="s">
        <v>23</v>
      </c>
      <c r="B84" s="90" t="s">
        <v>68</v>
      </c>
      <c r="C84" s="90" t="s">
        <v>25</v>
      </c>
      <c r="D84" s="96">
        <f>SUM('№ 3'!F81+'№ 3'!F118)</f>
        <v>0</v>
      </c>
      <c r="E84" s="96">
        <f>SUM('№ 3'!G81+'№ 3'!G118)</f>
        <v>0</v>
      </c>
      <c r="F84" s="224" t="e">
        <f t="shared" si="2"/>
        <v>#DIV/0!</v>
      </c>
      <c r="G84" s="225">
        <f t="shared" si="3"/>
        <v>0</v>
      </c>
    </row>
    <row r="85" spans="1:7" s="93" customFormat="1" ht="51">
      <c r="A85" s="35" t="s">
        <v>152</v>
      </c>
      <c r="B85" s="115" t="s">
        <v>167</v>
      </c>
      <c r="C85" s="23"/>
      <c r="D85" s="114">
        <f>SUM(D86)</f>
        <v>1921.95</v>
      </c>
      <c r="E85" s="114">
        <f>SUM(E86)</f>
        <v>1825.846</v>
      </c>
      <c r="F85" s="224">
        <f t="shared" si="2"/>
        <v>94.99966180181586</v>
      </c>
      <c r="G85" s="225">
        <f t="shared" si="3"/>
        <v>-96.10400000000004</v>
      </c>
    </row>
    <row r="86" spans="1:7" s="93" customFormat="1" ht="12.75">
      <c r="A86" s="26" t="s">
        <v>23</v>
      </c>
      <c r="B86" s="117" t="s">
        <v>167</v>
      </c>
      <c r="C86" s="29" t="s">
        <v>25</v>
      </c>
      <c r="D86" s="96">
        <f>SUM('№ 3'!F90)</f>
        <v>1921.95</v>
      </c>
      <c r="E86" s="96">
        <f>SUM('№ 3'!G90)</f>
        <v>1825.846</v>
      </c>
      <c r="F86" s="224">
        <f t="shared" si="2"/>
        <v>94.99966180181586</v>
      </c>
      <c r="G86" s="225">
        <f t="shared" si="3"/>
        <v>-96.10400000000004</v>
      </c>
    </row>
    <row r="87" spans="1:7" s="92" customFormat="1" ht="51">
      <c r="A87" s="100" t="s">
        <v>56</v>
      </c>
      <c r="B87" s="101" t="s">
        <v>57</v>
      </c>
      <c r="C87" s="86"/>
      <c r="D87" s="95">
        <f>D90</f>
        <v>1274.816</v>
      </c>
      <c r="E87" s="95">
        <f>E90</f>
        <v>1274.816</v>
      </c>
      <c r="F87" s="224">
        <f t="shared" si="2"/>
        <v>100</v>
      </c>
      <c r="G87" s="225">
        <f t="shared" si="3"/>
        <v>0</v>
      </c>
    </row>
    <row r="88" spans="1:7" s="92" customFormat="1" ht="51" hidden="1">
      <c r="A88" s="35" t="s">
        <v>58</v>
      </c>
      <c r="B88" s="55" t="s">
        <v>59</v>
      </c>
      <c r="C88" s="86"/>
      <c r="D88" s="95">
        <f>D89</f>
        <v>0</v>
      </c>
      <c r="E88" s="95">
        <f>E89</f>
        <v>0</v>
      </c>
      <c r="F88" s="224" t="e">
        <f t="shared" si="2"/>
        <v>#DIV/0!</v>
      </c>
      <c r="G88" s="225">
        <f t="shared" si="3"/>
        <v>0</v>
      </c>
    </row>
    <row r="89" spans="1:7" s="92" customFormat="1" ht="12.75" hidden="1">
      <c r="A89" s="33" t="s">
        <v>36</v>
      </c>
      <c r="B89" s="56" t="s">
        <v>59</v>
      </c>
      <c r="C89" s="90" t="s">
        <v>37</v>
      </c>
      <c r="D89" s="96">
        <f>SUM('№ 3'!F74)</f>
        <v>0</v>
      </c>
      <c r="E89" s="96">
        <f>SUM('№ 3'!G74)</f>
        <v>0</v>
      </c>
      <c r="F89" s="224" t="e">
        <f t="shared" si="2"/>
        <v>#DIV/0!</v>
      </c>
      <c r="G89" s="225">
        <f t="shared" si="3"/>
        <v>0</v>
      </c>
    </row>
    <row r="90" spans="1:7" s="93" customFormat="1" ht="12.75">
      <c r="A90" s="89" t="s">
        <v>36</v>
      </c>
      <c r="B90" s="102" t="s">
        <v>57</v>
      </c>
      <c r="C90" s="90" t="s">
        <v>37</v>
      </c>
      <c r="D90" s="96">
        <f>SUM('№ 3'!F72)</f>
        <v>1274.816</v>
      </c>
      <c r="E90" s="96">
        <f>SUM('№ 3'!G72)</f>
        <v>1274.816</v>
      </c>
      <c r="F90" s="224">
        <f t="shared" si="2"/>
        <v>100</v>
      </c>
      <c r="G90" s="225">
        <f t="shared" si="3"/>
        <v>0</v>
      </c>
    </row>
    <row r="91" spans="1:7" s="92" customFormat="1" ht="38.25">
      <c r="A91" s="35" t="s">
        <v>173</v>
      </c>
      <c r="B91" s="23" t="s">
        <v>174</v>
      </c>
      <c r="C91" s="86"/>
      <c r="D91" s="95">
        <f>D92</f>
        <v>96.098</v>
      </c>
      <c r="E91" s="95">
        <f>E92</f>
        <v>96.09783</v>
      </c>
      <c r="F91" s="224">
        <f t="shared" si="2"/>
        <v>99.99982309725489</v>
      </c>
      <c r="G91" s="225">
        <f t="shared" si="3"/>
        <v>-0.0001699999999971169</v>
      </c>
    </row>
    <row r="92" spans="1:7" s="92" customFormat="1" ht="12.75">
      <c r="A92" s="89" t="s">
        <v>36</v>
      </c>
      <c r="B92" s="29" t="s">
        <v>174</v>
      </c>
      <c r="C92" s="90" t="s">
        <v>25</v>
      </c>
      <c r="D92" s="96">
        <f>SUM('№ 3'!F92)</f>
        <v>96.098</v>
      </c>
      <c r="E92" s="96">
        <f>SUM('№ 3'!G92)</f>
        <v>96.09783</v>
      </c>
      <c r="F92" s="224">
        <f t="shared" si="2"/>
        <v>99.99982309725489</v>
      </c>
      <c r="G92" s="225">
        <f t="shared" si="3"/>
        <v>-0.0001699999999971169</v>
      </c>
    </row>
    <row r="93" spans="1:7" s="88" customFormat="1" ht="51" hidden="1">
      <c r="A93" s="100" t="s">
        <v>70</v>
      </c>
      <c r="B93" s="86" t="s">
        <v>71</v>
      </c>
      <c r="C93" s="86"/>
      <c r="D93" s="95">
        <f>D94</f>
        <v>0</v>
      </c>
      <c r="E93" s="95">
        <f>E94</f>
        <v>0</v>
      </c>
      <c r="F93" s="224" t="e">
        <f t="shared" si="2"/>
        <v>#DIV/0!</v>
      </c>
      <c r="G93" s="225">
        <f t="shared" si="3"/>
        <v>0</v>
      </c>
    </row>
    <row r="94" spans="1:7" s="93" customFormat="1" ht="12.75" hidden="1">
      <c r="A94" s="89" t="s">
        <v>36</v>
      </c>
      <c r="B94" s="90" t="s">
        <v>71</v>
      </c>
      <c r="C94" s="90" t="s">
        <v>37</v>
      </c>
      <c r="D94" s="96">
        <f>SUM('№ 3'!F94)</f>
        <v>0</v>
      </c>
      <c r="E94" s="96">
        <f>SUM('№ 3'!G94)</f>
        <v>0</v>
      </c>
      <c r="F94" s="224" t="e">
        <f t="shared" si="2"/>
        <v>#DIV/0!</v>
      </c>
      <c r="G94" s="225">
        <f t="shared" si="3"/>
        <v>0</v>
      </c>
    </row>
    <row r="95" spans="1:7" s="88" customFormat="1" ht="51">
      <c r="A95" s="100" t="s">
        <v>86</v>
      </c>
      <c r="B95" s="86" t="s">
        <v>87</v>
      </c>
      <c r="C95" s="86"/>
      <c r="D95" s="95">
        <f>D96</f>
        <v>655</v>
      </c>
      <c r="E95" s="95">
        <f>E96</f>
        <v>655</v>
      </c>
      <c r="F95" s="224">
        <f t="shared" si="2"/>
        <v>100</v>
      </c>
      <c r="G95" s="225">
        <f t="shared" si="3"/>
        <v>0</v>
      </c>
    </row>
    <row r="96" spans="1:7" s="93" customFormat="1" ht="12.75">
      <c r="A96" s="89" t="s">
        <v>36</v>
      </c>
      <c r="B96" s="90" t="s">
        <v>87</v>
      </c>
      <c r="C96" s="90" t="s">
        <v>37</v>
      </c>
      <c r="D96" s="96">
        <f>SUM('№ 3'!F122)</f>
        <v>655</v>
      </c>
      <c r="E96" s="96">
        <f>SUM('№ 3'!G122)</f>
        <v>655</v>
      </c>
      <c r="F96" s="224">
        <f t="shared" si="2"/>
        <v>100</v>
      </c>
      <c r="G96" s="225">
        <f t="shared" si="3"/>
        <v>0</v>
      </c>
    </row>
    <row r="97" spans="1:7" s="88" customFormat="1" ht="51" hidden="1">
      <c r="A97" s="100" t="s">
        <v>72</v>
      </c>
      <c r="B97" s="86" t="s">
        <v>73</v>
      </c>
      <c r="C97" s="86"/>
      <c r="D97" s="95">
        <f>D98</f>
        <v>0</v>
      </c>
      <c r="E97" s="95">
        <f>E98</f>
        <v>0</v>
      </c>
      <c r="F97" s="224" t="e">
        <f t="shared" si="2"/>
        <v>#DIV/0!</v>
      </c>
      <c r="G97" s="225">
        <f t="shared" si="3"/>
        <v>0</v>
      </c>
    </row>
    <row r="98" spans="1:7" s="93" customFormat="1" ht="12.75" hidden="1">
      <c r="A98" s="89" t="s">
        <v>36</v>
      </c>
      <c r="B98" s="90" t="s">
        <v>73</v>
      </c>
      <c r="C98" s="90" t="s">
        <v>37</v>
      </c>
      <c r="D98" s="96">
        <f>SUM('№ 3'!F96)</f>
        <v>0</v>
      </c>
      <c r="E98" s="96">
        <f>SUM('№ 3'!G96)</f>
        <v>0</v>
      </c>
      <c r="F98" s="224" t="e">
        <f t="shared" si="2"/>
        <v>#DIV/0!</v>
      </c>
      <c r="G98" s="225">
        <f t="shared" si="3"/>
        <v>0</v>
      </c>
    </row>
    <row r="99" spans="1:7" s="93" customFormat="1" ht="63.75" hidden="1">
      <c r="A99" s="35" t="s">
        <v>121</v>
      </c>
      <c r="B99" s="23" t="s">
        <v>88</v>
      </c>
      <c r="C99" s="23"/>
      <c r="D99" s="114">
        <f>SUM(D100)</f>
        <v>0</v>
      </c>
      <c r="E99" s="114">
        <f>SUM(E100)</f>
        <v>0</v>
      </c>
      <c r="F99" s="224" t="e">
        <f t="shared" si="2"/>
        <v>#DIV/0!</v>
      </c>
      <c r="G99" s="225">
        <f t="shared" si="3"/>
        <v>0</v>
      </c>
    </row>
    <row r="100" spans="1:7" s="93" customFormat="1" ht="12.75" hidden="1">
      <c r="A100" s="33" t="s">
        <v>36</v>
      </c>
      <c r="B100" s="29" t="s">
        <v>88</v>
      </c>
      <c r="C100" s="29" t="s">
        <v>37</v>
      </c>
      <c r="D100" s="96">
        <f>SUM('№ 3'!F124)</f>
        <v>0</v>
      </c>
      <c r="E100" s="96">
        <f>SUM('№ 3'!G124)</f>
        <v>0</v>
      </c>
      <c r="F100" s="224" t="e">
        <f t="shared" si="2"/>
        <v>#DIV/0!</v>
      </c>
      <c r="G100" s="225">
        <f t="shared" si="3"/>
        <v>0</v>
      </c>
    </row>
    <row r="101" spans="1:7" s="88" customFormat="1" ht="63.75" hidden="1">
      <c r="A101" s="100" t="s">
        <v>62</v>
      </c>
      <c r="B101" s="86" t="s">
        <v>63</v>
      </c>
      <c r="C101" s="86"/>
      <c r="D101" s="95">
        <f>D102</f>
        <v>0</v>
      </c>
      <c r="E101" s="95">
        <f>E102</f>
        <v>0</v>
      </c>
      <c r="F101" s="224" t="e">
        <f t="shared" si="2"/>
        <v>#DIV/0!</v>
      </c>
      <c r="G101" s="225">
        <f t="shared" si="3"/>
        <v>0</v>
      </c>
    </row>
    <row r="102" spans="1:7" s="93" customFormat="1" ht="12.75" hidden="1">
      <c r="A102" s="120" t="s">
        <v>36</v>
      </c>
      <c r="B102" s="124" t="s">
        <v>63</v>
      </c>
      <c r="C102" s="124" t="s">
        <v>37</v>
      </c>
      <c r="D102" s="125">
        <f>SUM('№ 3'!F77)</f>
        <v>0</v>
      </c>
      <c r="E102" s="125">
        <f>SUM('№ 3'!G77)</f>
        <v>0</v>
      </c>
      <c r="F102" s="224" t="e">
        <f t="shared" si="2"/>
        <v>#DIV/0!</v>
      </c>
      <c r="G102" s="225">
        <f t="shared" si="3"/>
        <v>0</v>
      </c>
    </row>
    <row r="103" spans="1:7" s="93" customFormat="1" ht="51" hidden="1">
      <c r="A103" s="140" t="s">
        <v>130</v>
      </c>
      <c r="B103" s="141" t="s">
        <v>131</v>
      </c>
      <c r="C103" s="141"/>
      <c r="D103" s="147">
        <f>SUM(D104)</f>
        <v>0</v>
      </c>
      <c r="E103" s="147">
        <f>SUM(E104)</f>
        <v>0</v>
      </c>
      <c r="F103" s="224" t="e">
        <f t="shared" si="2"/>
        <v>#DIV/0!</v>
      </c>
      <c r="G103" s="225">
        <f t="shared" si="3"/>
        <v>0</v>
      </c>
    </row>
    <row r="104" spans="1:7" s="93" customFormat="1" ht="12.75" hidden="1">
      <c r="A104" s="123" t="s">
        <v>23</v>
      </c>
      <c r="B104" s="142" t="s">
        <v>131</v>
      </c>
      <c r="C104" s="142" t="s">
        <v>25</v>
      </c>
      <c r="D104" s="143">
        <f>SUM('№ 3'!F63)</f>
        <v>0</v>
      </c>
      <c r="E104" s="143">
        <f>SUM('№ 3'!G63)</f>
        <v>0</v>
      </c>
      <c r="F104" s="224" t="e">
        <f t="shared" si="2"/>
        <v>#DIV/0!</v>
      </c>
      <c r="G104" s="225">
        <f t="shared" si="3"/>
        <v>0</v>
      </c>
    </row>
    <row r="105" spans="1:7" s="93" customFormat="1" ht="51">
      <c r="A105" s="144" t="s">
        <v>123</v>
      </c>
      <c r="B105" s="145" t="s">
        <v>122</v>
      </c>
      <c r="C105" s="130"/>
      <c r="D105" s="146">
        <f>D106</f>
        <v>1160.3</v>
      </c>
      <c r="E105" s="146">
        <f>E106</f>
        <v>1160.3</v>
      </c>
      <c r="F105" s="224">
        <f t="shared" si="2"/>
        <v>100</v>
      </c>
      <c r="G105" s="225">
        <f t="shared" si="3"/>
        <v>0</v>
      </c>
    </row>
    <row r="106" spans="1:7" s="93" customFormat="1" ht="12.75" customHeight="1">
      <c r="A106" s="123" t="s">
        <v>23</v>
      </c>
      <c r="B106" s="130" t="s">
        <v>122</v>
      </c>
      <c r="C106" s="130" t="s">
        <v>25</v>
      </c>
      <c r="D106" s="131">
        <f>SUM('№ 3'!F40)</f>
        <v>1160.3</v>
      </c>
      <c r="E106" s="131">
        <f>SUM('№ 3'!G40)</f>
        <v>1160.3</v>
      </c>
      <c r="F106" s="224">
        <f t="shared" si="2"/>
        <v>100</v>
      </c>
      <c r="G106" s="225">
        <f t="shared" si="3"/>
        <v>0</v>
      </c>
    </row>
    <row r="107" spans="1:7" s="93" customFormat="1" ht="45.75" customHeight="1">
      <c r="A107" s="144" t="s">
        <v>169</v>
      </c>
      <c r="B107" s="145" t="s">
        <v>170</v>
      </c>
      <c r="C107" s="145"/>
      <c r="D107" s="133">
        <f>SUM(D108)</f>
        <v>253.51787</v>
      </c>
      <c r="E107" s="133">
        <f>SUM(E108)</f>
        <v>253.51787</v>
      </c>
      <c r="F107" s="224">
        <f t="shared" si="2"/>
        <v>100</v>
      </c>
      <c r="G107" s="225">
        <f t="shared" si="3"/>
        <v>0</v>
      </c>
    </row>
    <row r="108" spans="1:7" s="93" customFormat="1" ht="12.75" customHeight="1">
      <c r="A108" s="123" t="s">
        <v>23</v>
      </c>
      <c r="B108" s="130" t="s">
        <v>170</v>
      </c>
      <c r="C108" s="130" t="s">
        <v>24</v>
      </c>
      <c r="D108" s="131">
        <f>SUM('№ 3'!F38)</f>
        <v>253.51787</v>
      </c>
      <c r="E108" s="131">
        <f>SUM('№ 3'!G38)</f>
        <v>253.51787</v>
      </c>
      <c r="F108" s="224">
        <f t="shared" si="2"/>
        <v>100</v>
      </c>
      <c r="G108" s="225">
        <f t="shared" si="3"/>
        <v>0</v>
      </c>
    </row>
    <row r="109" spans="1:7" s="92" customFormat="1" ht="15.75" customHeight="1">
      <c r="A109" s="197" t="s">
        <v>92</v>
      </c>
      <c r="B109" s="197"/>
      <c r="C109" s="197"/>
      <c r="D109" s="183">
        <f>D71+D12</f>
        <v>33309.5</v>
      </c>
      <c r="E109" s="183">
        <f>E71+E12</f>
        <v>32976.212660000005</v>
      </c>
      <c r="F109" s="224">
        <f t="shared" si="2"/>
        <v>98.99942256713553</v>
      </c>
      <c r="G109" s="225">
        <f t="shared" si="3"/>
        <v>-333.2873399999953</v>
      </c>
    </row>
  </sheetData>
  <sheetProtection/>
  <mergeCells count="9">
    <mergeCell ref="A9:G9"/>
    <mergeCell ref="A2:G2"/>
    <mergeCell ref="A3:G3"/>
    <mergeCell ref="A4:G4"/>
    <mergeCell ref="A6:G6"/>
    <mergeCell ref="A7:G7"/>
    <mergeCell ref="A8:G8"/>
    <mergeCell ref="A109:C109"/>
    <mergeCell ref="A1:G1"/>
  </mergeCells>
  <printOptions/>
  <pageMargins left="0.75" right="0.3" top="0.54" bottom="0.36" header="0.5" footer="0.2"/>
  <pageSetup fitToHeight="6" fitToWidth="1" horizontalDpi="600" verticalDpi="600" orientation="portrait" paperSize="9" scale="8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2021-01-19T13:08:26Z</cp:lastPrinted>
  <dcterms:modified xsi:type="dcterms:W3CDTF">2021-02-11T11:45:49Z</dcterms:modified>
  <cp:category/>
  <cp:version/>
  <cp:contentType/>
  <cp:contentStatus/>
</cp:coreProperties>
</file>