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190"/>
  </bookViews>
  <sheets>
    <sheet name="ожид.исп." sheetId="1" r:id="rId1"/>
    <sheet name="не брать" sheetId="3" r:id="rId2"/>
    <sheet name="№ 3" sheetId="2" r:id="rId3"/>
  </sheets>
  <definedNames>
    <definedName name="_xlnm._FilterDatabase" localSheetId="2" hidden="1">'№ 3'!$A$12:$D$107</definedName>
    <definedName name="_xlnm.Print_Titles" localSheetId="2">'№ 3'!$11:$11</definedName>
    <definedName name="_xlnm.Print_Titles" localSheetId="1">'не брать'!$21:$21</definedName>
    <definedName name="_xlnm.Print_Titles" localSheetId="0">ожид.исп.!$9:$9</definedName>
  </definedNames>
  <calcPr calcId="125725"/>
</workbook>
</file>

<file path=xl/calcChain.xml><?xml version="1.0" encoding="utf-8"?>
<calcChain xmlns="http://schemas.openxmlformats.org/spreadsheetml/2006/main">
  <c r="E106" i="2"/>
  <c r="E105" s="1"/>
  <c r="D106"/>
  <c r="F105"/>
  <c r="G105"/>
  <c r="D105"/>
  <c r="I35" i="1"/>
  <c r="J37"/>
  <c r="I37"/>
  <c r="H36"/>
  <c r="G36"/>
  <c r="F49" i="2"/>
  <c r="G49"/>
  <c r="H44" i="1"/>
  <c r="E48" i="2"/>
  <c r="G136" i="3"/>
  <c r="G135" s="1"/>
  <c r="G132"/>
  <c r="G131" s="1"/>
  <c r="G130"/>
  <c r="G129" s="1"/>
  <c r="G126"/>
  <c r="G125" s="1"/>
  <c r="G124" s="1"/>
  <c r="G122"/>
  <c r="G121"/>
  <c r="E68" i="2" s="1"/>
  <c r="G119" i="3"/>
  <c r="E66" i="2" s="1"/>
  <c r="G117" i="3"/>
  <c r="E46" i="2" s="1"/>
  <c r="G115" i="3"/>
  <c r="G114" s="1"/>
  <c r="G113"/>
  <c r="E40" i="2" s="1"/>
  <c r="G111" i="3"/>
  <c r="G110" s="1"/>
  <c r="G108"/>
  <c r="G106"/>
  <c r="G105" s="1"/>
  <c r="G104"/>
  <c r="E92" i="2" s="1"/>
  <c r="G102" i="3"/>
  <c r="G101" s="1"/>
  <c r="G100"/>
  <c r="E84" i="2" s="1"/>
  <c r="G98" i="3"/>
  <c r="G97" s="1"/>
  <c r="G96"/>
  <c r="G95" s="1"/>
  <c r="G94"/>
  <c r="G93" s="1"/>
  <c r="G91"/>
  <c r="G90" s="1"/>
  <c r="G89" s="1"/>
  <c r="G87"/>
  <c r="E100" i="2" s="1"/>
  <c r="G84" i="3"/>
  <c r="E87" i="2" s="1"/>
  <c r="E86" s="1"/>
  <c r="G82" i="3"/>
  <c r="G81" s="1"/>
  <c r="G80"/>
  <c r="G79" s="1"/>
  <c r="G78"/>
  <c r="G77" s="1"/>
  <c r="G76"/>
  <c r="E52" i="2" s="1"/>
  <c r="G73" i="3"/>
  <c r="G72" s="1"/>
  <c r="G71" s="1"/>
  <c r="G69"/>
  <c r="E80" i="2" s="1"/>
  <c r="G65" i="3"/>
  <c r="E33" i="2" s="1"/>
  <c r="G64" i="3"/>
  <c r="E32" i="2" s="1"/>
  <c r="G60" i="3"/>
  <c r="E78" i="2" s="1"/>
  <c r="G58" i="3"/>
  <c r="G57" s="1"/>
  <c r="G56"/>
  <c r="G55" s="1"/>
  <c r="G54"/>
  <c r="E18" i="2" s="1"/>
  <c r="G53" i="3"/>
  <c r="G50"/>
  <c r="E104" i="2" s="1"/>
  <c r="G47" i="3"/>
  <c r="E76" i="2" s="1"/>
  <c r="G44" i="3"/>
  <c r="E29" i="2" s="1"/>
  <c r="G41" i="3"/>
  <c r="E75" i="2" s="1"/>
  <c r="G39" i="3"/>
  <c r="G38" s="1"/>
  <c r="G37"/>
  <c r="E19" i="2" s="1"/>
  <c r="G36" i="3"/>
  <c r="G35"/>
  <c r="G34"/>
  <c r="E16" i="2" s="1"/>
  <c r="G31" i="3"/>
  <c r="E73" i="2" s="1"/>
  <c r="G29" i="3"/>
  <c r="G28" s="1"/>
  <c r="G25"/>
  <c r="G24" s="1"/>
  <c r="I14" i="1"/>
  <c r="J14"/>
  <c r="I17"/>
  <c r="J17"/>
  <c r="I19"/>
  <c r="J19"/>
  <c r="I22"/>
  <c r="J22"/>
  <c r="I23"/>
  <c r="J23"/>
  <c r="I24"/>
  <c r="J24"/>
  <c r="I25"/>
  <c r="J25"/>
  <c r="I27"/>
  <c r="J27"/>
  <c r="I32"/>
  <c r="J32"/>
  <c r="J35"/>
  <c r="I42"/>
  <c r="J42"/>
  <c r="I45"/>
  <c r="J45"/>
  <c r="I46"/>
  <c r="J46"/>
  <c r="I48"/>
  <c r="J48"/>
  <c r="I56"/>
  <c r="J56"/>
  <c r="I57"/>
  <c r="J57"/>
  <c r="I61"/>
  <c r="J61"/>
  <c r="I65"/>
  <c r="J65"/>
  <c r="I68"/>
  <c r="J68"/>
  <c r="I70"/>
  <c r="J70"/>
  <c r="I72"/>
  <c r="J72"/>
  <c r="I81"/>
  <c r="J81"/>
  <c r="I85"/>
  <c r="J85"/>
  <c r="I88"/>
  <c r="J88"/>
  <c r="I90"/>
  <c r="J90"/>
  <c r="I92"/>
  <c r="J92"/>
  <c r="I94"/>
  <c r="J94"/>
  <c r="I103"/>
  <c r="J103"/>
  <c r="I105"/>
  <c r="J105"/>
  <c r="I107"/>
  <c r="J107"/>
  <c r="I109"/>
  <c r="J109"/>
  <c r="I111"/>
  <c r="J111"/>
  <c r="I113"/>
  <c r="J113"/>
  <c r="I117"/>
  <c r="J117"/>
  <c r="I120"/>
  <c r="J120"/>
  <c r="I124"/>
  <c r="J124"/>
  <c r="G91"/>
  <c r="F126" i="3"/>
  <c r="F125" s="1"/>
  <c r="F124" s="1"/>
  <c r="H119" i="1"/>
  <c r="H118" s="1"/>
  <c r="F54" i="3"/>
  <c r="D18" i="2" s="1"/>
  <c r="F53" i="3"/>
  <c r="F100"/>
  <c r="H93" i="1"/>
  <c r="H91"/>
  <c r="I91" s="1"/>
  <c r="H89"/>
  <c r="F98" i="3"/>
  <c r="D64" i="2" s="1"/>
  <c r="F96" i="3"/>
  <c r="F95" s="1"/>
  <c r="H87" i="1"/>
  <c r="F94" i="3"/>
  <c r="D59" i="2" s="1"/>
  <c r="D48"/>
  <c r="G48" s="1"/>
  <c r="D47"/>
  <c r="F80" i="3"/>
  <c r="F79" s="1"/>
  <c r="G71" i="1"/>
  <c r="F78" i="3"/>
  <c r="F77" s="1"/>
  <c r="F76"/>
  <c r="D52" i="2" s="1"/>
  <c r="D51" s="1"/>
  <c r="H71" i="1"/>
  <c r="H69"/>
  <c r="H67"/>
  <c r="G64"/>
  <c r="H64"/>
  <c r="G108"/>
  <c r="F39" i="3"/>
  <c r="D21" i="2" s="1"/>
  <c r="D20" s="1"/>
  <c r="H49" i="1"/>
  <c r="G110"/>
  <c r="F34" i="3"/>
  <c r="D16" i="2" s="1"/>
  <c r="F36" i="3"/>
  <c r="F37"/>
  <c r="D19" i="2" s="1"/>
  <c r="F56" i="3"/>
  <c r="F55" s="1"/>
  <c r="F44"/>
  <c r="D29" i="2" s="1"/>
  <c r="D28" s="1"/>
  <c r="H47" i="1"/>
  <c r="H51"/>
  <c r="G84"/>
  <c r="G83" s="1"/>
  <c r="H21"/>
  <c r="F29" i="3"/>
  <c r="F28" s="1"/>
  <c r="F47"/>
  <c r="D76" i="2" s="1"/>
  <c r="G60" i="1"/>
  <c r="G59" s="1"/>
  <c r="G58" s="1"/>
  <c r="F130" i="3"/>
  <c r="D94" i="2" s="1"/>
  <c r="G55" i="1"/>
  <c r="F65" i="3"/>
  <c r="D33" i="2" s="1"/>
  <c r="F111" i="3"/>
  <c r="F110" s="1"/>
  <c r="G106" i="1"/>
  <c r="F119" i="3"/>
  <c r="D66" i="2" s="1"/>
  <c r="D65" s="1"/>
  <c r="F122" i="3"/>
  <c r="H116" i="1"/>
  <c r="H104"/>
  <c r="H106"/>
  <c r="J106" s="1"/>
  <c r="H108"/>
  <c r="I108" s="1"/>
  <c r="H110"/>
  <c r="I110" s="1"/>
  <c r="H112"/>
  <c r="H114"/>
  <c r="H102"/>
  <c r="G116"/>
  <c r="G102"/>
  <c r="F31" i="3"/>
  <c r="D73" i="2" s="1"/>
  <c r="D72" s="1"/>
  <c r="H26" i="1"/>
  <c r="H28"/>
  <c r="H31"/>
  <c r="H16"/>
  <c r="I16" s="1"/>
  <c r="H18"/>
  <c r="H34"/>
  <c r="H38"/>
  <c r="H41"/>
  <c r="H55"/>
  <c r="H60"/>
  <c r="H59" s="1"/>
  <c r="H84"/>
  <c r="J84" s="1"/>
  <c r="H95"/>
  <c r="H97"/>
  <c r="H99"/>
  <c r="H129"/>
  <c r="H127" s="1"/>
  <c r="H73"/>
  <c r="H80"/>
  <c r="H75"/>
  <c r="H78"/>
  <c r="H123"/>
  <c r="J123" s="1"/>
  <c r="H125"/>
  <c r="H13"/>
  <c r="H12" s="1"/>
  <c r="F108" i="3"/>
  <c r="F25"/>
  <c r="F24" s="1"/>
  <c r="G16" i="1"/>
  <c r="G34"/>
  <c r="J34" s="1"/>
  <c r="G80"/>
  <c r="G13"/>
  <c r="G12" s="1"/>
  <c r="G47"/>
  <c r="F69" i="3"/>
  <c r="D80" i="2" s="1"/>
  <c r="D79" s="1"/>
  <c r="G104" i="1"/>
  <c r="G44"/>
  <c r="I44" s="1"/>
  <c r="E98" i="2"/>
  <c r="E64"/>
  <c r="E63" s="1"/>
  <c r="G120" i="3"/>
  <c r="I106" i="1"/>
  <c r="I60"/>
  <c r="E25" i="2"/>
  <c r="E24" s="1"/>
  <c r="E47"/>
  <c r="G47" s="1"/>
  <c r="F48"/>
  <c r="I102" i="1"/>
  <c r="I84"/>
  <c r="G18"/>
  <c r="G15" s="1"/>
  <c r="G26"/>
  <c r="J26" s="1"/>
  <c r="F91" i="3"/>
  <c r="G123" i="1"/>
  <c r="G67"/>
  <c r="I67" s="1"/>
  <c r="G69"/>
  <c r="G112"/>
  <c r="G101" s="1"/>
  <c r="G21"/>
  <c r="F75" i="3"/>
  <c r="F46"/>
  <c r="D62" i="2"/>
  <c r="D61" s="1"/>
  <c r="D84"/>
  <c r="D83" s="1"/>
  <c r="F99" i="3"/>
  <c r="F64"/>
  <c r="D32" i="2" s="1"/>
  <c r="F35" i="3"/>
  <c r="F73"/>
  <c r="F72" s="1"/>
  <c r="F71" s="1"/>
  <c r="G119" i="1"/>
  <c r="G118"/>
  <c r="D25" i="2"/>
  <c r="D24" s="1"/>
  <c r="G41" i="1"/>
  <c r="G40" s="1"/>
  <c r="G31"/>
  <c r="G30" s="1"/>
  <c r="F113" i="3"/>
  <c r="D40" i="2" s="1"/>
  <c r="D39" s="1"/>
  <c r="D38" s="1"/>
  <c r="F115" i="3"/>
  <c r="D43" i="2" s="1"/>
  <c r="D42" s="1"/>
  <c r="D41" s="1"/>
  <c r="G89" i="1"/>
  <c r="F117" i="3"/>
  <c r="F116" s="1"/>
  <c r="G87" i="1"/>
  <c r="G93"/>
  <c r="I93" s="1"/>
  <c r="D102" i="2"/>
  <c r="D101" s="1"/>
  <c r="J115" i="1"/>
  <c r="G114"/>
  <c r="I114"/>
  <c r="I115"/>
  <c r="F121" i="3"/>
  <c r="F120" s="1"/>
  <c r="J114" i="1"/>
  <c r="J96"/>
  <c r="G95"/>
  <c r="I95" s="1"/>
  <c r="I96"/>
  <c r="F102" i="3"/>
  <c r="D90" i="2" s="1"/>
  <c r="J95" i="1"/>
  <c r="J52"/>
  <c r="G51"/>
  <c r="J51" s="1"/>
  <c r="I52"/>
  <c r="F58" i="3"/>
  <c r="F57" s="1"/>
  <c r="I51" i="1"/>
  <c r="G99"/>
  <c r="I99" s="1"/>
  <c r="J100"/>
  <c r="F106" i="3"/>
  <c r="D96" i="2" s="1"/>
  <c r="D95" s="1"/>
  <c r="I100" i="1"/>
  <c r="J130"/>
  <c r="G129"/>
  <c r="F136" i="3"/>
  <c r="F135" s="1"/>
  <c r="F134" s="1"/>
  <c r="I130" i="1"/>
  <c r="F105" i="3"/>
  <c r="J126" i="1"/>
  <c r="G125"/>
  <c r="F132" i="3"/>
  <c r="F131" s="1"/>
  <c r="I126" i="1"/>
  <c r="G122"/>
  <c r="J29"/>
  <c r="G28"/>
  <c r="J28" s="1"/>
  <c r="I29"/>
  <c r="F41" i="3"/>
  <c r="F40" s="1"/>
  <c r="I28" i="1"/>
  <c r="J39"/>
  <c r="G38"/>
  <c r="F50" i="3"/>
  <c r="D104" i="2" s="1"/>
  <c r="D103" s="1"/>
  <c r="I39" i="1"/>
  <c r="G78"/>
  <c r="G77" s="1"/>
  <c r="J79"/>
  <c r="F87" i="3"/>
  <c r="D100" i="2" s="1"/>
  <c r="D99" s="1"/>
  <c r="I79" i="1"/>
  <c r="J50"/>
  <c r="G49"/>
  <c r="I49" s="1"/>
  <c r="I50"/>
  <c r="F60" i="3"/>
  <c r="D78" i="2" s="1"/>
  <c r="D77" s="1"/>
  <c r="J98" i="1"/>
  <c r="G97"/>
  <c r="I98"/>
  <c r="F104" i="3"/>
  <c r="D92" i="2" s="1"/>
  <c r="D91" s="1"/>
  <c r="G73" i="1"/>
  <c r="J74"/>
  <c r="I74"/>
  <c r="F82" i="3"/>
  <c r="D88" i="2" s="1"/>
  <c r="D85" s="1"/>
  <c r="J76" i="1"/>
  <c r="G75"/>
  <c r="J75" s="1"/>
  <c r="I76"/>
  <c r="F84" i="3"/>
  <c r="D87" i="2" s="1"/>
  <c r="D86" s="1"/>
  <c r="J44" i="1"/>
  <c r="H30"/>
  <c r="H122"/>
  <c r="H121" s="1"/>
  <c r="J108"/>
  <c r="H54"/>
  <c r="H53" s="1"/>
  <c r="G30" i="3"/>
  <c r="I123" i="1" l="1"/>
  <c r="J89"/>
  <c r="D71" i="2"/>
  <c r="D70" s="1"/>
  <c r="D54"/>
  <c r="D53" s="1"/>
  <c r="G116" i="3"/>
  <c r="E90" i="2"/>
  <c r="E89" s="1"/>
  <c r="E94"/>
  <c r="E93" s="1"/>
  <c r="F114" i="3"/>
  <c r="F97"/>
  <c r="J104" i="1"/>
  <c r="H20"/>
  <c r="H11" s="1"/>
  <c r="I47"/>
  <c r="J67"/>
  <c r="J93"/>
  <c r="I41"/>
  <c r="J49"/>
  <c r="I87"/>
  <c r="I13"/>
  <c r="I80"/>
  <c r="J97"/>
  <c r="I26"/>
  <c r="J102"/>
  <c r="I89"/>
  <c r="F52" i="3"/>
  <c r="J13" i="1"/>
  <c r="G43"/>
  <c r="I125"/>
  <c r="J99"/>
  <c r="I34"/>
  <c r="I116"/>
  <c r="J12"/>
  <c r="I12"/>
  <c r="J118"/>
  <c r="J41"/>
  <c r="I104"/>
  <c r="H40"/>
  <c r="J40" s="1"/>
  <c r="I18"/>
  <c r="J47"/>
  <c r="J91"/>
  <c r="I122"/>
  <c r="F47" i="2"/>
  <c r="H83" i="1"/>
  <c r="I97"/>
  <c r="J21"/>
  <c r="H15"/>
  <c r="J15" s="1"/>
  <c r="I119"/>
  <c r="H43"/>
  <c r="G99" i="3"/>
  <c r="I112" i="1"/>
  <c r="J112"/>
  <c r="J64"/>
  <c r="I69"/>
  <c r="G103" i="3"/>
  <c r="J30" i="1"/>
  <c r="F103" i="3"/>
  <c r="F30"/>
  <c r="F27" s="1"/>
  <c r="J125" i="1"/>
  <c r="G86"/>
  <c r="J119"/>
  <c r="F118" i="3"/>
  <c r="J116" i="1"/>
  <c r="E21" i="2"/>
  <c r="G21" s="1"/>
  <c r="H66" i="1"/>
  <c r="I31"/>
  <c r="J69"/>
  <c r="E27" i="2"/>
  <c r="E26" s="1"/>
  <c r="H63" i="1"/>
  <c r="I64"/>
  <c r="G63"/>
  <c r="H86"/>
  <c r="J86" s="1"/>
  <c r="H128"/>
  <c r="J129"/>
  <c r="I129"/>
  <c r="E23" i="2"/>
  <c r="E22" s="1"/>
  <c r="D23"/>
  <c r="D22" s="1"/>
  <c r="G128" i="1"/>
  <c r="G127"/>
  <c r="J122"/>
  <c r="G121"/>
  <c r="D82" i="2"/>
  <c r="D81" s="1"/>
  <c r="I118" i="1"/>
  <c r="J110"/>
  <c r="H101"/>
  <c r="E43" i="2"/>
  <c r="E42" s="1"/>
  <c r="E41" s="1"/>
  <c r="E37"/>
  <c r="E36" s="1"/>
  <c r="E35" s="1"/>
  <c r="G82" i="1"/>
  <c r="J87"/>
  <c r="J80"/>
  <c r="F81" i="3"/>
  <c r="I73" i="1"/>
  <c r="J73"/>
  <c r="F86" i="3"/>
  <c r="F85" s="1"/>
  <c r="J78" i="1"/>
  <c r="I75"/>
  <c r="I78"/>
  <c r="J71"/>
  <c r="H77"/>
  <c r="E54" i="2"/>
  <c r="E53" s="1"/>
  <c r="G66" i="1"/>
  <c r="I71"/>
  <c r="H58"/>
  <c r="J59"/>
  <c r="I59"/>
  <c r="J60"/>
  <c r="I55"/>
  <c r="J55"/>
  <c r="G54"/>
  <c r="J54" s="1"/>
  <c r="G52" i="3"/>
  <c r="J38" i="1"/>
  <c r="H33"/>
  <c r="I38"/>
  <c r="F49" i="3"/>
  <c r="F45" s="1"/>
  <c r="D31" i="2"/>
  <c r="D30" s="1"/>
  <c r="F25"/>
  <c r="F21"/>
  <c r="I36" i="1"/>
  <c r="G33"/>
  <c r="J36"/>
  <c r="E74" i="2"/>
  <c r="F76"/>
  <c r="G76"/>
  <c r="F24"/>
  <c r="F33"/>
  <c r="G63" i="3"/>
  <c r="G62" s="1"/>
  <c r="G61" s="1"/>
  <c r="D46" i="2"/>
  <c r="D45" s="1"/>
  <c r="G40" i="3"/>
  <c r="F63"/>
  <c r="F62" s="1"/>
  <c r="F61" s="1"/>
  <c r="F133"/>
  <c r="G25" i="2"/>
  <c r="F93" i="3"/>
  <c r="D37" i="2"/>
  <c r="D36" s="1"/>
  <c r="G36" s="1"/>
  <c r="E102"/>
  <c r="F102" s="1"/>
  <c r="E88"/>
  <c r="F88" s="1"/>
  <c r="F68" i="3"/>
  <c r="F67" s="1"/>
  <c r="F66" s="1"/>
  <c r="G83"/>
  <c r="G73" i="2"/>
  <c r="F112" i="3"/>
  <c r="F73" i="2"/>
  <c r="G46" i="3"/>
  <c r="E96" i="2"/>
  <c r="E59"/>
  <c r="E58" s="1"/>
  <c r="E57" s="1"/>
  <c r="G59" i="3"/>
  <c r="F86" i="2"/>
  <c r="G86"/>
  <c r="D93"/>
  <c r="F94"/>
  <c r="F104"/>
  <c r="E103"/>
  <c r="G104"/>
  <c r="G32"/>
  <c r="F32"/>
  <c r="E31"/>
  <c r="E99"/>
  <c r="G100"/>
  <c r="F100"/>
  <c r="E45"/>
  <c r="D58"/>
  <c r="D57" s="1"/>
  <c r="F64"/>
  <c r="G64"/>
  <c r="D63"/>
  <c r="F63" s="1"/>
  <c r="F80"/>
  <c r="E79"/>
  <c r="G80"/>
  <c r="G134" i="3"/>
  <c r="G133"/>
  <c r="G29" i="2"/>
  <c r="F29"/>
  <c r="F52"/>
  <c r="E51"/>
  <c r="G52"/>
  <c r="F66"/>
  <c r="E65"/>
  <c r="G66"/>
  <c r="G63"/>
  <c r="G33"/>
  <c r="G92"/>
  <c r="G128" i="3"/>
  <c r="G127" s="1"/>
  <c r="F90" i="2"/>
  <c r="D89"/>
  <c r="F89" s="1"/>
  <c r="G90"/>
  <c r="F78"/>
  <c r="E77"/>
  <c r="G78"/>
  <c r="G18"/>
  <c r="F18"/>
  <c r="E83"/>
  <c r="G84"/>
  <c r="F84"/>
  <c r="F40"/>
  <c r="G40"/>
  <c r="E39"/>
  <c r="E67"/>
  <c r="F87"/>
  <c r="E62"/>
  <c r="G112" i="3"/>
  <c r="G87" i="2"/>
  <c r="D75"/>
  <c r="D74" s="1"/>
  <c r="F90" i="3"/>
  <c r="F89" s="1"/>
  <c r="F129"/>
  <c r="F128" s="1"/>
  <c r="F127" s="1"/>
  <c r="E20" i="2"/>
  <c r="F38" i="3"/>
  <c r="G49"/>
  <c r="G75"/>
  <c r="G86"/>
  <c r="G85" s="1"/>
  <c r="G118"/>
  <c r="F37" i="2"/>
  <c r="G24"/>
  <c r="E72"/>
  <c r="F43" i="3"/>
  <c r="F42" s="1"/>
  <c r="G54" i="2"/>
  <c r="F83" i="3"/>
  <c r="F92" i="2"/>
  <c r="F59" i="3"/>
  <c r="D98" i="2"/>
  <c r="D97" s="1"/>
  <c r="D27"/>
  <c r="G27" s="1"/>
  <c r="F101" i="3"/>
  <c r="D68" i="2"/>
  <c r="D67" s="1"/>
  <c r="E97"/>
  <c r="D56"/>
  <c r="D55" s="1"/>
  <c r="D50" s="1"/>
  <c r="G68" i="3"/>
  <c r="G67" s="1"/>
  <c r="G66" s="1"/>
  <c r="E56" i="2"/>
  <c r="E82"/>
  <c r="E91"/>
  <c r="G33" i="3"/>
  <c r="G43"/>
  <c r="G42" s="1"/>
  <c r="E28" i="2"/>
  <c r="J31" i="1"/>
  <c r="I30"/>
  <c r="F19" i="2"/>
  <c r="G19"/>
  <c r="F33" i="3"/>
  <c r="E17" i="2"/>
  <c r="E15" s="1"/>
  <c r="D17"/>
  <c r="G20" i="1"/>
  <c r="I21"/>
  <c r="F16" i="2"/>
  <c r="G16"/>
  <c r="G27" i="3"/>
  <c r="J18" i="1"/>
  <c r="E71" i="2"/>
  <c r="J16" i="1"/>
  <c r="J66" l="1"/>
  <c r="G93" i="2"/>
  <c r="F51" i="3"/>
  <c r="G94" i="2"/>
  <c r="G51" i="3"/>
  <c r="J20" i="1"/>
  <c r="G53"/>
  <c r="I53" s="1"/>
  <c r="F107" i="3"/>
  <c r="G92"/>
  <c r="J83" i="1"/>
  <c r="I83"/>
  <c r="J43"/>
  <c r="I43"/>
  <c r="I40"/>
  <c r="G43" i="2"/>
  <c r="F74" i="3"/>
  <c r="F70" s="1"/>
  <c r="G74" i="2"/>
  <c r="I15" i="1"/>
  <c r="I20"/>
  <c r="F54" i="2"/>
  <c r="J33" i="1"/>
  <c r="I63"/>
  <c r="G32" i="3"/>
  <c r="G23" i="2"/>
  <c r="G22"/>
  <c r="G74" i="3"/>
  <c r="F59" i="2"/>
  <c r="H62" i="1"/>
  <c r="J63"/>
  <c r="I86"/>
  <c r="G59" i="2"/>
  <c r="F22"/>
  <c r="F23"/>
  <c r="J128" i="1"/>
  <c r="I128"/>
  <c r="I127"/>
  <c r="J127"/>
  <c r="J121"/>
  <c r="I121"/>
  <c r="G107" i="3"/>
  <c r="G42" i="2"/>
  <c r="J101" i="1"/>
  <c r="I101"/>
  <c r="F42" i="2"/>
  <c r="F43"/>
  <c r="H82" i="1"/>
  <c r="J82" s="1"/>
  <c r="F92" i="3"/>
  <c r="F88" s="1"/>
  <c r="G57" i="2"/>
  <c r="F93"/>
  <c r="G70" i="3"/>
  <c r="I77" i="1"/>
  <c r="J77"/>
  <c r="G62"/>
  <c r="I66"/>
  <c r="J58"/>
  <c r="I58"/>
  <c r="I54"/>
  <c r="J53"/>
  <c r="D69" i="2"/>
  <c r="I33" i="1"/>
  <c r="G58" i="2"/>
  <c r="D60"/>
  <c r="E85"/>
  <c r="F85" s="1"/>
  <c r="D44"/>
  <c r="F46"/>
  <c r="F74"/>
  <c r="G88"/>
  <c r="F57"/>
  <c r="G46"/>
  <c r="E95"/>
  <c r="G96"/>
  <c r="E101"/>
  <c r="G102"/>
  <c r="G75"/>
  <c r="D35"/>
  <c r="F35" s="1"/>
  <c r="F75"/>
  <c r="G45" i="3"/>
  <c r="G68" i="2"/>
  <c r="F36"/>
  <c r="G37"/>
  <c r="F96"/>
  <c r="G91"/>
  <c r="F91"/>
  <c r="G56"/>
  <c r="E55"/>
  <c r="E50" s="1"/>
  <c r="F56"/>
  <c r="E61"/>
  <c r="G62"/>
  <c r="F62"/>
  <c r="F83"/>
  <c r="G83"/>
  <c r="G45"/>
  <c r="E44"/>
  <c r="F45"/>
  <c r="G99"/>
  <c r="F99"/>
  <c r="G82"/>
  <c r="F82"/>
  <c r="E81"/>
  <c r="G72"/>
  <c r="F72"/>
  <c r="E38"/>
  <c r="G39"/>
  <c r="F39"/>
  <c r="G67"/>
  <c r="F67"/>
  <c r="F77"/>
  <c r="G77"/>
  <c r="F65"/>
  <c r="G65"/>
  <c r="D26"/>
  <c r="F26" s="1"/>
  <c r="F27"/>
  <c r="F41"/>
  <c r="G41"/>
  <c r="G20"/>
  <c r="F20"/>
  <c r="G51"/>
  <c r="F51"/>
  <c r="E30"/>
  <c r="F31"/>
  <c r="G31"/>
  <c r="G103"/>
  <c r="F103"/>
  <c r="F98"/>
  <c r="G89"/>
  <c r="F58"/>
  <c r="G98"/>
  <c r="F68"/>
  <c r="F53"/>
  <c r="G53"/>
  <c r="G97"/>
  <c r="F97"/>
  <c r="G79"/>
  <c r="F79"/>
  <c r="F32" i="3"/>
  <c r="F23" s="1"/>
  <c r="F28" i="2"/>
  <c r="G28"/>
  <c r="E14"/>
  <c r="G11" i="1"/>
  <c r="G17" i="2"/>
  <c r="F17"/>
  <c r="D15"/>
  <c r="F15" s="1"/>
  <c r="E70"/>
  <c r="F71"/>
  <c r="G71"/>
  <c r="G88" i="3" l="1"/>
  <c r="G23"/>
  <c r="I62" i="1"/>
  <c r="H131"/>
  <c r="H10" s="1"/>
  <c r="I82"/>
  <c r="G131"/>
  <c r="G10" s="1"/>
  <c r="J62"/>
  <c r="E69" i="2"/>
  <c r="G85"/>
  <c r="D34"/>
  <c r="I11" i="1"/>
  <c r="G95" i="2"/>
  <c r="F95"/>
  <c r="G101"/>
  <c r="F101"/>
  <c r="G35"/>
  <c r="G50"/>
  <c r="F50"/>
  <c r="F81"/>
  <c r="G81"/>
  <c r="E60"/>
  <c r="E34" s="1"/>
  <c r="G61"/>
  <c r="F61"/>
  <c r="F30"/>
  <c r="G30"/>
  <c r="G44"/>
  <c r="F44"/>
  <c r="G55"/>
  <c r="F55"/>
  <c r="F38"/>
  <c r="G38"/>
  <c r="G26"/>
  <c r="E13"/>
  <c r="G15"/>
  <c r="F137" i="3"/>
  <c r="F22" s="1"/>
  <c r="D14" i="2"/>
  <c r="D13" s="1"/>
  <c r="J11" i="1"/>
  <c r="G70" i="2"/>
  <c r="F70"/>
  <c r="G137" i="3" l="1"/>
  <c r="G22" s="1"/>
  <c r="G14" i="2"/>
  <c r="F14"/>
  <c r="I10" i="1"/>
  <c r="J10"/>
  <c r="I131"/>
  <c r="J131"/>
  <c r="E12" i="2"/>
  <c r="E107" s="1"/>
  <c r="G34"/>
  <c r="F34"/>
  <c r="F60"/>
  <c r="G60"/>
  <c r="D12"/>
  <c r="G13"/>
  <c r="F13"/>
  <c r="F69"/>
  <c r="G69"/>
  <c r="D107" l="1"/>
  <c r="F107" s="1"/>
  <c r="G12"/>
  <c r="F12"/>
  <c r="G107" l="1"/>
</calcChain>
</file>

<file path=xl/sharedStrings.xml><?xml version="1.0" encoding="utf-8"?>
<sst xmlns="http://schemas.openxmlformats.org/spreadsheetml/2006/main" count="1321" uniqueCount="204">
  <si>
    <t>городского поселения "Пушкиногорье"</t>
  </si>
  <si>
    <t>тыс.руб.</t>
  </si>
  <si>
    <t xml:space="preserve">Наименование </t>
  </si>
  <si>
    <t>КВСР</t>
  </si>
  <si>
    <t xml:space="preserve">Рз </t>
  </si>
  <si>
    <t>ПЗ</t>
  </si>
  <si>
    <t>ЦСР</t>
  </si>
  <si>
    <t>ВР</t>
  </si>
  <si>
    <t>Сумма</t>
  </si>
  <si>
    <t>Администрация городского поселения "Пушкиногорье"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</si>
  <si>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</si>
  <si>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</si>
  <si>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</si>
  <si>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</si>
  <si>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Расходы на выплаты по оплате труда и обеспечение функций органов местного самоуправления по функционированию высшего должностного лица поселения в рамках непрограммного направления деятельности "Обеспечение функционирования органов местного самоуправления поселения"</t>
  </si>
  <si>
    <t>7517017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</si>
  <si>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</si>
  <si>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</si>
  <si>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</si>
  <si>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</si>
  <si>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90 9 00 00930</t>
  </si>
  <si>
    <t>90 9 00 00940</t>
  </si>
  <si>
    <t>Функционирование Правительства РФ, высших исполнительных органов исполнительной власти субъектов РФ, местных администраций</t>
  </si>
  <si>
    <t>04</t>
  </si>
  <si>
    <t>01 1 01 00910</t>
  </si>
  <si>
    <t>Закупка товаров, работ и услуг для государственных (муниципальных) нужд</t>
  </si>
  <si>
    <t>800</t>
  </si>
  <si>
    <t>200</t>
  </si>
  <si>
    <t>Иные бюджетные ассигнования</t>
  </si>
  <si>
    <t>01 1 01 00920</t>
  </si>
  <si>
    <t>Резервные фонды местных администраций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</si>
  <si>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90 9 00 10000</t>
  </si>
  <si>
    <t>Социальное обеспечение и иные выплаты населению</t>
  </si>
  <si>
    <t>300</t>
  </si>
  <si>
    <t>Обеспечение деятельности финансовых, налоговых и таможенных органов и органов финансового (бюджетного) надзора</t>
  </si>
  <si>
    <t>06</t>
  </si>
  <si>
    <t>Межбюджетные трансферты на решение вопросов в части содержания специалистов в рамках непрограммного направления деятельности "Обеспечение функционирования органов местного самоуправления поселения"</t>
  </si>
  <si>
    <t>01 1 01 81000</t>
  </si>
  <si>
    <t>Межбюджетные трансферты</t>
  </si>
  <si>
    <t>500</t>
  </si>
  <si>
    <t>Обеспечение проведения выборов и референдумов</t>
  </si>
  <si>
    <t>07</t>
  </si>
  <si>
    <t xml:space="preserve">Проведение выборов гдавы муниципального образования в рамках непрограммного направления деятельности "Обеспечение функционирования органов местного самоуправления поселения" </t>
  </si>
  <si>
    <t>75 6 7019</t>
  </si>
  <si>
    <t>Резервные фонды</t>
  </si>
  <si>
    <t>11</t>
  </si>
  <si>
    <t>Дугие общегосударственные вопросы</t>
  </si>
  <si>
    <t>13</t>
  </si>
  <si>
    <t>01 1 01 25500</t>
  </si>
  <si>
    <t>НАЦИОНАЛЬНАЯ ОБОРОНА</t>
  </si>
  <si>
    <t>Мобилизационная и вневойсковая подготовка</t>
  </si>
  <si>
    <t>01 1 02 51180</t>
  </si>
  <si>
    <t xml:space="preserve">НАЦИОНАЛЬНАЯ  БЕЗОПАСНОСТЬ  И  ПРАВООХРАНИТЕЛЬНАЯ  ДЕЯТЕЛЬНОСТЬ </t>
  </si>
  <si>
    <t>Обеспечение пожарной безопасности</t>
  </si>
  <si>
    <t>10</t>
  </si>
  <si>
    <t>Обеспечение первичных мер пожарной безопасности в границах населенных пунктов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</si>
  <si>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90 9 00 21000</t>
  </si>
  <si>
    <t>НАЦИОНАЛЬНАЯ ЭКОНОМИКА</t>
  </si>
  <si>
    <t>Дорожное хозяйство</t>
  </si>
  <si>
    <t>09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</si>
  <si>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</si>
  <si>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90 9 00 82000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</si>
  <si>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 (обязательства прошлых лет)</t>
  </si>
  <si>
    <t>90 9 00 82001</t>
  </si>
  <si>
    <t>Другие вопросы в области национальной экономики</t>
  </si>
  <si>
    <t>12</t>
  </si>
  <si>
    <t>Межбюджетные трансферты на решение вопросов в части территориального планирования и градостроительного зонирования в рамках непрограммного направления деятельности "Иные непрограммные направления деятельности органов местного самоуправления поселения"</t>
  </si>
  <si>
    <t>90 9 00 89000</t>
  </si>
  <si>
    <t>ЖИЛИЩНО-КОММУНАЛЬНОЕ ХОЗЯЙСТВО</t>
  </si>
  <si>
    <t>05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</si>
  <si>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</si>
  <si>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</si>
  <si>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90 9 00 23000</t>
  </si>
  <si>
    <t>Коммунальное хозяйство</t>
  </si>
  <si>
    <t>Межбюджетные трансферты на решение вопросов в части содержания объектов водоснабжения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</si>
  <si>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90 9 00 83000</t>
  </si>
  <si>
    <t>Межбюджетные трансферты на решение вопросов местного значения по теплоснабжению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</si>
  <si>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90 9 00 84000</t>
  </si>
  <si>
    <t>Межбюджетные трансферты на решение вопросов местного значения по водоснабжению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</si>
  <si>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90 9 00 87000</t>
  </si>
  <si>
    <t>Благоустройство</t>
  </si>
  <si>
    <t>Субсидии на на проведение ремонта (реконструкции) и благоустройство воинских захоронений, памятников и памятных знаков, увековечивающих память погибших при  защите Отечества на  территории  муниципального образования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</si>
  <si>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8514113</t>
  </si>
  <si>
    <t>01 2 01 22000</t>
  </si>
  <si>
    <t>01 2 02 22000</t>
  </si>
  <si>
    <t>01 2 03 22000</t>
  </si>
  <si>
    <t>01 2 04 22000</t>
  </si>
  <si>
    <t>Межбюдетные трансферты на выполнение работ по установке пандуса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</si>
  <si>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90 9 00 86000</t>
  </si>
  <si>
    <t>КУЛЬТУРА, КИНЕМАТОГРАФИЯ И СМИ</t>
  </si>
  <si>
    <t>08</t>
  </si>
  <si>
    <t>Культура</t>
  </si>
  <si>
    <t>Межбюджетные трансферты на решение вопросов в части организации досуга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</si>
  <si>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90 9 00 85000</t>
  </si>
  <si>
    <t>90 9 00 88000</t>
  </si>
  <si>
    <t>СОЦИАЛЬНАЯ ПОЛИТИКА</t>
  </si>
  <si>
    <t>Пенсионное обеспечение</t>
  </si>
  <si>
    <t>01 1 01 25400</t>
  </si>
  <si>
    <t>ВСЕГО расходов</t>
  </si>
  <si>
    <t>к Решению Собрания депутатов</t>
  </si>
  <si>
    <t>«О внесении изменений и дополнений</t>
  </si>
  <si>
    <t>в Решение Собрания депутатов</t>
  </si>
  <si>
    <t xml:space="preserve">"О бюджете муниципального образования </t>
  </si>
  <si>
    <t>Приложение № 7</t>
  </si>
  <si>
    <t xml:space="preserve">Распределение расходов бюджета поселения </t>
  </si>
  <si>
    <t>по разделам, подразделам, целевым статьям расходов, видам расходов</t>
  </si>
  <si>
    <t>РЗ</t>
  </si>
  <si>
    <t xml:space="preserve">01 1 01 81000 </t>
  </si>
  <si>
    <t>Резервные  фонды</t>
  </si>
  <si>
    <t>Содержание автомобильных дорог и инженерных сооружений на них в границах поселений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</si>
  <si>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85 5 7047</t>
  </si>
  <si>
    <t xml:space="preserve">городского поселения "Пушкиногорье" и непрограммным направлениям деятельности), </t>
  </si>
  <si>
    <t>01 0 00 00000</t>
  </si>
  <si>
    <t>01 1 00 00000</t>
  </si>
  <si>
    <t>01 1 01 00000</t>
  </si>
  <si>
    <t>Межбюджетные трансферты на решение вопросов в содержания специалистов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</si>
  <si>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01 1 02 00000</t>
  </si>
  <si>
    <t>01 1 02 511180</t>
  </si>
  <si>
    <t>01 2 00 00000</t>
  </si>
  <si>
    <t>01 2 01 00000</t>
  </si>
  <si>
    <t>01 2 02 00000</t>
  </si>
  <si>
    <t>01 2 03 00000</t>
  </si>
  <si>
    <t>01 2 04 0000</t>
  </si>
  <si>
    <t>Непрограммные расходы</t>
  </si>
  <si>
    <t>90 9 00 00000</t>
  </si>
  <si>
    <t>01 2 04 L5550</t>
  </si>
  <si>
    <t>Межбюджетные трансферты на организацию библиотечного обслуживания населения, комплектование и обеспечение сохранности библиотечных фондов библиотек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</si>
  <si>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90 9 00 90000</t>
  </si>
  <si>
    <t>Проведение выборов в представительные органы муниципального образования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</si>
  <si>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Расходы на выплаты по оплате труда и обеспечение функций органов местного самоуправления по обеспечению деятельности Собрания депутатов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</si>
  <si>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Расходы на выплаты по оплате труда и обеспечение функций органов местного самоуправления по председателю Собрания депутатов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</si>
  <si>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25.10.2018 № 130; 12.12.2018 № 132</t>
  </si>
  <si>
    <t>01 2 F2 55550</t>
  </si>
  <si>
    <t>01 1 01 25900</t>
  </si>
  <si>
    <t xml:space="preserve">01 1 01 25900 </t>
  </si>
  <si>
    <t>Выполнение прочих функций органов местного самоуправления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</si>
  <si>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90 9 00 20000</t>
  </si>
  <si>
    <t>16.04.2019 № 158; 30.08.2019 № 165</t>
  </si>
  <si>
    <t>"Пушкиногорье" на 2020 год</t>
  </si>
  <si>
    <t>и на плановый период 2021 и 2022 годов"</t>
  </si>
  <si>
    <t>от 25.12.2019 г. № 181</t>
  </si>
  <si>
    <t>с изменениями, внесенными  13.02.2020 № 207</t>
  </si>
  <si>
    <t>Сельское хозяйство и рыболовство</t>
  </si>
  <si>
    <t>Расходы на ликвидацию очагов сорного растения борщевик Сосновского за счет средств бюджета субъекта в рамках непрограммного направления деятельности  «Иные непрограммные направления деятельности органов местного самоуправления поселения»</t>
  </si>
  <si>
    <t>90 9 00 41570</t>
  </si>
  <si>
    <t>Строительство, реконструкция, капитальный ремонт, ремонт и содержание действующей сети автомобильных дорог общего пользования и искусственных сооружений на них 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</si>
  <si>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01 2 06 24100</t>
  </si>
  <si>
    <t>Выполнение полномочий, передаваемые бюджетам поселений из бюджета района на содержание автомобильных дорог общего пользования местного значения и сооружений на них, нацеленное на обеспечение их проезжаемости и безопасности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</si>
  <si>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01 2 06 84100</t>
  </si>
  <si>
    <t>Осуществление дорожной деятельности,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области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</si>
  <si>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01 2 06 41190</t>
  </si>
  <si>
    <t>01 2 05 0000</t>
  </si>
  <si>
    <t>Обеспечение первичных мер пожарной безопасности в границах населенных пунктов поселения 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</si>
  <si>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01 2 05 21000</t>
  </si>
  <si>
    <t>01 2 06 00000</t>
  </si>
  <si>
    <t>01 2 07 00000</t>
  </si>
  <si>
    <t>Организация в границах поселения теплоснабжения населения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</si>
  <si>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01 2 07 84000</t>
  </si>
  <si>
    <t>01 2 08 00000</t>
  </si>
  <si>
    <t>Возмещение затрат по содержанию систем и объектов водоснабжения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</si>
  <si>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01 2 08 23100</t>
  </si>
  <si>
    <t>Строительство, реконструкция и капитальный ремонт объектов водоотведения и очитки сточных вод в рамках непрограммного направления деятельности "Иные непрограммные направления деятельности органов местного самоуправления поселения</t>
  </si>
  <si>
    <t>01 2 08 45010</t>
  </si>
  <si>
    <t>Расходы на выплаты по оплате труда и обеспечение функций аппарата исполнительных органов местного самоуправления поселения 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</si>
  <si>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Расходы на выплаты по оплате труда и обеспечение функций органов местного самоуправления по Главе местной администрации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</si>
  <si>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Оценка недвижимости, признание прав и регулирование отношений по государственной и муниципальной собственности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</si>
  <si>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Расходы на ежемесячные гарантированные компенсационные выплаты в целях обеспечения условий для соблюдения установленых законодательством запретов и ограничений, стимулирования повышения профессионального уровня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</si>
  <si>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Осуществление первичного воинского учета на территориях, где отсутствуют военные комиссариаты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</si>
  <si>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Расходы на уличное освещение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</si>
  <si>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Расходы на озеленение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</si>
  <si>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Расходы на организацию и содержание мест захоронений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</si>
  <si>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Расходы на прочие мероприятия по благоустройству городских округов и поселений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</si>
  <si>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Поддержка муниципальных программ формирования современной городской среды за счет субсидии из федерального бюджета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</si>
  <si>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Софинансирование за счет собственных средств субсидии из федерального бюджета на поддержку формирования современной городской среды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</si>
  <si>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Доплаты к пенсиям государственных служащих субъектов РФ и муниципальных служащих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</si>
  <si>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 xml:space="preserve">Муниципальная программа городского поселения «Комплексное социально-экономическое развитие городского поселения «Пушкиногорье» на 2019-2023 годы»
</t>
  </si>
  <si>
    <t>90 9 00 45010</t>
  </si>
  <si>
    <t>на 2020 год</t>
  </si>
  <si>
    <t>№ ___  от __.__.2020г.</t>
  </si>
  <si>
    <t>Другие вопросы в области жилищно-коммунального хозяйства</t>
  </si>
  <si>
    <t xml:space="preserve">% исполнения </t>
  </si>
  <si>
    <t>"-"невуп-но; "+"перевып.</t>
  </si>
  <si>
    <t>по бюджетным ассигнованиям по целевым статьям (муниципальным программам</t>
  </si>
  <si>
    <r>
      <t xml:space="preserve">Основное мероприятие </t>
    </r>
    <r>
      <rPr>
        <sz val="10"/>
        <color indexed="8"/>
        <rFont val="Bookman Old Style"/>
        <family val="1"/>
        <charset val="204"/>
      </rPr>
      <t>"Строительство, реконструкция, капитальный ремонт, ремонт и содержание действующей сети автомобильных дорог общего пользования и искусственных сооружений на них"</t>
    </r>
  </si>
  <si>
    <r>
      <t xml:space="preserve">Основное мероприятие </t>
    </r>
    <r>
      <rPr>
        <sz val="10"/>
        <color indexed="8"/>
        <rFont val="Bookman Old Style"/>
        <family val="1"/>
        <charset val="204"/>
      </rPr>
      <t>"Организация в границах поселения теплоснабжения населения"</t>
    </r>
  </si>
  <si>
    <r>
      <t xml:space="preserve">Основное мероприятие </t>
    </r>
    <r>
      <rPr>
        <sz val="10"/>
        <color indexed="8"/>
        <rFont val="Bookman Old Style"/>
        <family val="1"/>
        <charset val="204"/>
      </rPr>
      <t>"Организация в границах поселения водоснабжения населения"</t>
    </r>
  </si>
  <si>
    <r>
      <t xml:space="preserve">Подпрограмма </t>
    </r>
    <r>
      <rPr>
        <sz val="10"/>
        <color indexed="8"/>
        <rFont val="Bookman Old Style"/>
        <family val="1"/>
        <charset val="204"/>
      </rPr>
      <t>муниципальной программы "Обеспечение функционирования администрации городского поселения"</t>
    </r>
  </si>
  <si>
    <r>
      <t xml:space="preserve">Основное мероприятие </t>
    </r>
    <r>
      <rPr>
        <sz val="10"/>
        <color indexed="8"/>
        <rFont val="Bookman Old Style"/>
        <family val="1"/>
        <charset val="204"/>
      </rPr>
      <t>"Функционирование   администрации муниципального образования, совершенствование и развитие бюджетного процесса"</t>
    </r>
  </si>
  <si>
    <r>
      <t xml:space="preserve">Основное мероприятие </t>
    </r>
    <r>
      <rPr>
        <sz val="10"/>
        <color indexed="8"/>
        <rFont val="Bookman Old Style"/>
        <family val="1"/>
        <charset val="204"/>
      </rPr>
      <t>"Реализация переданных государственных полномочий по первичному воинскому учету"</t>
    </r>
  </si>
  <si>
    <r>
      <t xml:space="preserve">Подпрограмма </t>
    </r>
    <r>
      <rPr>
        <sz val="10"/>
        <color indexed="8"/>
        <rFont val="Bookman Old Style"/>
        <family val="1"/>
        <charset val="204"/>
      </rPr>
      <t>муниципальной программы "Комплексное благоустройство городского поселения"</t>
    </r>
  </si>
  <si>
    <r>
      <t xml:space="preserve">Основное мероприятие </t>
    </r>
    <r>
      <rPr>
        <sz val="10"/>
        <color indexed="8"/>
        <rFont val="Bookman Old Style"/>
        <family val="1"/>
        <charset val="204"/>
      </rPr>
      <t>"Обслуживание уличного освещения"</t>
    </r>
  </si>
  <si>
    <r>
      <t xml:space="preserve">Основное мероприятие </t>
    </r>
    <r>
      <rPr>
        <sz val="10"/>
        <color indexed="8"/>
        <rFont val="Bookman Old Style"/>
        <family val="1"/>
        <charset val="204"/>
      </rPr>
      <t>"Озеленение городского поселения"</t>
    </r>
  </si>
  <si>
    <r>
      <t xml:space="preserve">Основное мероприятие </t>
    </r>
    <r>
      <rPr>
        <sz val="10"/>
        <color indexed="8"/>
        <rFont val="Bookman Old Style"/>
        <family val="1"/>
        <charset val="204"/>
      </rPr>
      <t>"Организация и содержание мест захоронения"</t>
    </r>
  </si>
  <si>
    <r>
      <t xml:space="preserve">Основное мероприятие </t>
    </r>
    <r>
      <rPr>
        <sz val="10"/>
        <color indexed="8"/>
        <rFont val="Bookman Old Style"/>
        <family val="1"/>
        <charset val="204"/>
      </rPr>
      <t>"Прочие мероприятия по благоустройству"</t>
    </r>
  </si>
  <si>
    <r>
      <t xml:space="preserve">Основное мероприятие </t>
    </r>
    <r>
      <rPr>
        <sz val="10"/>
        <color indexed="8"/>
        <rFont val="Bookman Old Style"/>
        <family val="1"/>
        <charset val="204"/>
      </rPr>
      <t>"Первичные меры пожарной безопасности"</t>
    </r>
  </si>
  <si>
    <t>Уточненный годовой план на 01.10.2020г.</t>
  </si>
  <si>
    <t>Возмещение расходов из резервного фонда Администрации области, связанные с необходимостью обеспечения СИЗ и применения дополнительных форм организации голосования в единый день голосования</t>
  </si>
  <si>
    <t>90 9 00 00010</t>
  </si>
  <si>
    <t>Ожидаемое исполнение</t>
  </si>
  <si>
    <t>группам видов расходов классификации расходов бюджета поселения за  2020 год</t>
  </si>
  <si>
    <t>Ожидаемое кассовое исполнение 2020г.</t>
  </si>
  <si>
    <t>Ожидаемое исполнение по ведомственной структуре расходов</t>
  </si>
  <si>
    <t>бюджета поселения за  2020 год</t>
  </si>
  <si>
    <t>Ожидаемое кассовое исполнение за 2020г.</t>
  </si>
</sst>
</file>

<file path=xl/styles.xml><?xml version="1.0" encoding="utf-8"?>
<styleSheet xmlns="http://schemas.openxmlformats.org/spreadsheetml/2006/main">
  <numFmts count="6">
    <numFmt numFmtId="44" formatCode="_-* #,##0.00&quot;р.&quot;_-;\-* #,##0.00&quot;р.&quot;_-;_-* &quot;-&quot;??&quot;р.&quot;_-;_-@_-"/>
    <numFmt numFmtId="164" formatCode="_-* #,##0.0_р_._-;\-* #,##0.0_р_._-;_-* \-?_р_._-;_-@_-"/>
    <numFmt numFmtId="165" formatCode="#,##0.0"/>
    <numFmt numFmtId="166" formatCode="_-* #,##0.00000_р_._-;\-* #,##0.00000_р_._-;_-* \-?_р_._-;_-@_-"/>
    <numFmt numFmtId="167" formatCode="0.0"/>
    <numFmt numFmtId="168" formatCode="#,##0.0_ ;\-#,##0.0\ "/>
  </numFmts>
  <fonts count="38">
    <font>
      <sz val="10"/>
      <name val="Arial Cyr"/>
      <family val="2"/>
      <charset val="204"/>
    </font>
    <font>
      <sz val="10"/>
      <name val="Arial"/>
      <charset val="204"/>
    </font>
    <font>
      <sz val="10"/>
      <color indexed="8"/>
      <name val="Arial Cyr"/>
      <family val="2"/>
      <charset val="204"/>
    </font>
    <font>
      <b/>
      <sz val="12"/>
      <color indexed="8"/>
      <name val="Arial Cyr"/>
      <family val="2"/>
      <charset val="204"/>
    </font>
    <font>
      <b/>
      <i/>
      <sz val="10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4"/>
      <color indexed="8"/>
      <name val="Arial"/>
      <family val="2"/>
      <charset val="204"/>
    </font>
    <font>
      <sz val="8"/>
      <color indexed="8"/>
      <name val="Arial Cyr"/>
      <family val="2"/>
      <charset val="204"/>
    </font>
    <font>
      <i/>
      <sz val="10"/>
      <name val="Arial"/>
      <family val="2"/>
      <charset val="204"/>
    </font>
    <font>
      <i/>
      <sz val="10"/>
      <color indexed="8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Cyr"/>
      <family val="2"/>
      <charset val="204"/>
    </font>
    <font>
      <b/>
      <sz val="10"/>
      <name val="Arial"/>
      <family val="2"/>
      <charset val="204"/>
    </font>
    <font>
      <sz val="8"/>
      <name val="Arial Cyr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name val="Arial Cyr"/>
      <family val="2"/>
      <charset val="204"/>
    </font>
    <font>
      <b/>
      <sz val="13"/>
      <color indexed="8"/>
      <name val="Arial Cyr"/>
      <family val="2"/>
      <charset val="204"/>
    </font>
    <font>
      <b/>
      <i/>
      <sz val="10"/>
      <color indexed="8"/>
      <name val="Arial Cyr"/>
      <charset val="204"/>
    </font>
    <font>
      <i/>
      <sz val="10"/>
      <color indexed="8"/>
      <name val="Arial Cyr"/>
      <charset val="204"/>
    </font>
    <font>
      <sz val="10"/>
      <name val="Arial"/>
      <family val="2"/>
      <charset val="204"/>
    </font>
    <font>
      <b/>
      <sz val="9"/>
      <color indexed="8"/>
      <name val="Bookman Old Style"/>
      <family val="1"/>
      <charset val="204"/>
    </font>
    <font>
      <sz val="10"/>
      <color indexed="8"/>
      <name val="Bookman Old Style"/>
      <family val="1"/>
      <charset val="204"/>
    </font>
    <font>
      <sz val="10"/>
      <name val="Bookman Old Style"/>
      <family val="1"/>
      <charset val="204"/>
    </font>
    <font>
      <sz val="10"/>
      <color indexed="12"/>
      <name val="Bookman Old Style"/>
      <family val="1"/>
      <charset val="204"/>
    </font>
    <font>
      <sz val="9"/>
      <color indexed="8"/>
      <name val="Bookman Old Style"/>
      <family val="1"/>
      <charset val="204"/>
    </font>
    <font>
      <b/>
      <sz val="12"/>
      <color indexed="8"/>
      <name val="Bookman Old Style"/>
      <family val="1"/>
      <charset val="204"/>
    </font>
    <font>
      <b/>
      <i/>
      <sz val="10"/>
      <color indexed="8"/>
      <name val="Bookman Old Style"/>
      <family val="1"/>
      <charset val="204"/>
    </font>
    <font>
      <b/>
      <sz val="10"/>
      <color indexed="8"/>
      <name val="Bookman Old Style"/>
      <family val="1"/>
      <charset val="204"/>
    </font>
    <font>
      <b/>
      <sz val="14"/>
      <color indexed="8"/>
      <name val="Bookman Old Style"/>
      <family val="1"/>
      <charset val="204"/>
    </font>
    <font>
      <sz val="8"/>
      <color indexed="8"/>
      <name val="Bookman Old Style"/>
      <family val="1"/>
      <charset val="204"/>
    </font>
    <font>
      <i/>
      <sz val="10"/>
      <color indexed="8"/>
      <name val="Bookman Old Style"/>
      <family val="1"/>
      <charset val="204"/>
    </font>
    <font>
      <sz val="10"/>
      <color indexed="18"/>
      <name val="Bookman Old Style"/>
      <family val="1"/>
      <charset val="204"/>
    </font>
    <font>
      <b/>
      <sz val="12"/>
      <name val="Bookman Old Style"/>
      <family val="1"/>
      <charset val="204"/>
    </font>
    <font>
      <b/>
      <sz val="10"/>
      <name val="Bookman Old Style"/>
      <family val="1"/>
      <charset val="204"/>
    </font>
    <font>
      <sz val="12"/>
      <color indexed="8"/>
      <name val="Bookman Old Style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theme="0"/>
        <bgColor indexed="26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ill="0" applyBorder="0" applyAlignment="0" applyProtection="0"/>
    <xf numFmtId="0" fontId="22" fillId="0" borderId="0"/>
  </cellStyleXfs>
  <cellXfs count="264">
    <xf numFmtId="0" fontId="0" fillId="0" borderId="0" xfId="0"/>
    <xf numFmtId="0" fontId="2" fillId="0" borderId="0" xfId="0" applyFont="1"/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/>
    </xf>
    <xf numFmtId="0" fontId="4" fillId="0" borderId="0" xfId="0" applyFont="1"/>
    <xf numFmtId="0" fontId="8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right" vertical="center"/>
    </xf>
    <xf numFmtId="0" fontId="9" fillId="0" borderId="0" xfId="0" applyFont="1"/>
    <xf numFmtId="0" fontId="4" fillId="0" borderId="1" xfId="0" applyFont="1" applyBorder="1" applyAlignment="1">
      <alignment horizontal="left" vertical="top" wrapText="1"/>
    </xf>
    <xf numFmtId="0" fontId="8" fillId="0" borderId="1" xfId="0" applyFont="1" applyBorder="1"/>
    <xf numFmtId="49" fontId="5" fillId="3" borderId="1" xfId="0" applyNumberFormat="1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2" fillId="4" borderId="0" xfId="0" applyFont="1" applyFill="1"/>
    <xf numFmtId="0" fontId="0" fillId="4" borderId="0" xfId="0" applyFont="1" applyFill="1"/>
    <xf numFmtId="0" fontId="9" fillId="4" borderId="0" xfId="0" applyFont="1" applyFill="1"/>
    <xf numFmtId="0" fontId="11" fillId="4" borderId="1" xfId="0" applyFont="1" applyFill="1" applyBorder="1" applyAlignment="1">
      <alignment wrapText="1"/>
    </xf>
    <xf numFmtId="49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right" vertical="center"/>
    </xf>
    <xf numFmtId="164" fontId="9" fillId="4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left" vertical="top" wrapText="1"/>
    </xf>
    <xf numFmtId="164" fontId="4" fillId="4" borderId="1" xfId="0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wrapText="1"/>
    </xf>
    <xf numFmtId="0" fontId="5" fillId="0" borderId="0" xfId="0" applyFont="1"/>
    <xf numFmtId="49" fontId="4" fillId="4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wrapText="1"/>
    </xf>
    <xf numFmtId="0" fontId="4" fillId="4" borderId="1" xfId="0" applyNumberFormat="1" applyFont="1" applyFill="1" applyBorder="1" applyAlignment="1" applyProtection="1">
      <alignment vertical="top" wrapText="1"/>
      <protection locked="0"/>
    </xf>
    <xf numFmtId="49" fontId="4" fillId="4" borderId="1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vertical="top" wrapText="1"/>
    </xf>
    <xf numFmtId="49" fontId="9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3" fillId="0" borderId="0" xfId="0" applyFont="1"/>
    <xf numFmtId="0" fontId="14" fillId="3" borderId="1" xfId="0" applyFont="1" applyFill="1" applyBorder="1" applyAlignment="1">
      <alignment wrapText="1"/>
    </xf>
    <xf numFmtId="0" fontId="16" fillId="0" borderId="0" xfId="0" applyFont="1" applyBorder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17" fillId="0" borderId="0" xfId="0" applyFont="1" applyAlignment="1">
      <alignment horizontal="right" vertical="top" wrapText="1"/>
    </xf>
    <xf numFmtId="44" fontId="19" fillId="0" borderId="0" xfId="1" applyFont="1" applyFill="1" applyBorder="1" applyAlignment="1" applyProtection="1">
      <alignment horizontal="center"/>
    </xf>
    <xf numFmtId="165" fontId="4" fillId="0" borderId="1" xfId="0" applyNumberFormat="1" applyFont="1" applyBorder="1" applyAlignment="1">
      <alignment horizontal="right" vertical="center"/>
    </xf>
    <xf numFmtId="165" fontId="9" fillId="0" borderId="1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vertical="center"/>
    </xf>
    <xf numFmtId="166" fontId="5" fillId="3" borderId="1" xfId="0" applyNumberFormat="1" applyFont="1" applyFill="1" applyBorder="1" applyAlignment="1">
      <alignment horizontal="right" vertical="center"/>
    </xf>
    <xf numFmtId="166" fontId="9" fillId="0" borderId="1" xfId="0" applyNumberFormat="1" applyFont="1" applyBorder="1" applyAlignment="1">
      <alignment horizontal="right" vertical="center"/>
    </xf>
    <xf numFmtId="166" fontId="4" fillId="4" borderId="1" xfId="0" applyNumberFormat="1" applyFont="1" applyFill="1" applyBorder="1" applyAlignment="1">
      <alignment horizontal="right" vertical="center"/>
    </xf>
    <xf numFmtId="49" fontId="20" fillId="0" borderId="1" xfId="0" applyNumberFormat="1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/>
    </xf>
    <xf numFmtId="164" fontId="20" fillId="4" borderId="1" xfId="0" applyNumberFormat="1" applyFont="1" applyFill="1" applyBorder="1" applyAlignment="1">
      <alignment horizontal="right" vertical="center"/>
    </xf>
    <xf numFmtId="49" fontId="9" fillId="5" borderId="1" xfId="0" applyNumberFormat="1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 wrapText="1"/>
    </xf>
    <xf numFmtId="164" fontId="9" fillId="5" borderId="1" xfId="0" applyNumberFormat="1" applyFont="1" applyFill="1" applyBorder="1" applyAlignment="1">
      <alignment horizontal="right" vertical="center"/>
    </xf>
    <xf numFmtId="166" fontId="5" fillId="3" borderId="1" xfId="0" applyNumberFormat="1" applyFont="1" applyFill="1" applyBorder="1" applyAlignment="1">
      <alignment horizontal="left" vertical="center"/>
    </xf>
    <xf numFmtId="0" fontId="20" fillId="7" borderId="1" xfId="0" applyNumberFormat="1" applyFont="1" applyFill="1" applyBorder="1" applyAlignment="1">
      <alignment vertical="top" wrapText="1"/>
    </xf>
    <xf numFmtId="49" fontId="20" fillId="7" borderId="1" xfId="0" applyNumberFormat="1" applyFont="1" applyFill="1" applyBorder="1" applyAlignment="1">
      <alignment horizontal="center" vertical="center" wrapText="1"/>
    </xf>
    <xf numFmtId="166" fontId="20" fillId="7" borderId="1" xfId="0" applyNumberFormat="1" applyFont="1" applyFill="1" applyBorder="1" applyAlignment="1">
      <alignment horizontal="left" vertical="center"/>
    </xf>
    <xf numFmtId="49" fontId="21" fillId="7" borderId="1" xfId="0" applyNumberFormat="1" applyFont="1" applyFill="1" applyBorder="1" applyAlignment="1">
      <alignment horizontal="center" vertical="center" wrapText="1"/>
    </xf>
    <xf numFmtId="166" fontId="21" fillId="7" borderId="1" xfId="0" applyNumberFormat="1" applyFont="1" applyFill="1" applyBorder="1" applyAlignment="1">
      <alignment horizontal="left" vertical="center"/>
    </xf>
    <xf numFmtId="49" fontId="20" fillId="7" borderId="1" xfId="0" applyNumberFormat="1" applyFont="1" applyFill="1" applyBorder="1" applyAlignment="1">
      <alignment horizontal="center" vertical="center"/>
    </xf>
    <xf numFmtId="49" fontId="5" fillId="7" borderId="1" xfId="0" applyNumberFormat="1" applyFont="1" applyFill="1" applyBorder="1" applyAlignment="1">
      <alignment horizontal="center" vertical="center" wrapText="1"/>
    </xf>
    <xf numFmtId="166" fontId="20" fillId="7" borderId="1" xfId="0" applyNumberFormat="1" applyFont="1" applyFill="1" applyBorder="1" applyAlignment="1">
      <alignment horizontal="right" vertical="center"/>
    </xf>
    <xf numFmtId="49" fontId="21" fillId="7" borderId="1" xfId="0" applyNumberFormat="1" applyFont="1" applyFill="1" applyBorder="1" applyAlignment="1">
      <alignment horizontal="center" vertical="center"/>
    </xf>
    <xf numFmtId="166" fontId="21" fillId="7" borderId="1" xfId="0" applyNumberFormat="1" applyFont="1" applyFill="1" applyBorder="1" applyAlignment="1">
      <alignment horizontal="right" vertical="center"/>
    </xf>
    <xf numFmtId="164" fontId="4" fillId="7" borderId="1" xfId="0" applyNumberFormat="1" applyFont="1" applyFill="1" applyBorder="1" applyAlignment="1">
      <alignment horizontal="right" vertical="center"/>
    </xf>
    <xf numFmtId="164" fontId="21" fillId="7" borderId="1" xfId="0" applyNumberFormat="1" applyFont="1" applyFill="1" applyBorder="1" applyAlignment="1">
      <alignment horizontal="right" vertical="center"/>
    </xf>
    <xf numFmtId="164" fontId="20" fillId="7" borderId="1" xfId="0" applyNumberFormat="1" applyFont="1" applyFill="1" applyBorder="1" applyAlignment="1">
      <alignment horizontal="right" vertical="center"/>
    </xf>
    <xf numFmtId="164" fontId="3" fillId="4" borderId="3" xfId="0" applyNumberFormat="1" applyFont="1" applyFill="1" applyBorder="1" applyAlignment="1">
      <alignment horizontal="right"/>
    </xf>
    <xf numFmtId="166" fontId="21" fillId="0" borderId="1" xfId="0" applyNumberFormat="1" applyFont="1" applyBorder="1" applyAlignment="1">
      <alignment horizontal="right" vertical="center"/>
    </xf>
    <xf numFmtId="0" fontId="23" fillId="0" borderId="4" xfId="0" applyFont="1" applyBorder="1" applyAlignment="1">
      <alignment horizontal="center" vertical="center" wrapText="1"/>
    </xf>
    <xf numFmtId="167" fontId="23" fillId="0" borderId="4" xfId="0" applyNumberFormat="1" applyFont="1" applyBorder="1" applyAlignment="1">
      <alignment horizontal="center" vertical="center" wrapText="1"/>
    </xf>
    <xf numFmtId="164" fontId="23" fillId="0" borderId="4" xfId="0" applyNumberFormat="1" applyFont="1" applyBorder="1" applyAlignment="1">
      <alignment horizontal="center" vertical="center" wrapText="1"/>
    </xf>
    <xf numFmtId="164" fontId="24" fillId="0" borderId="1" xfId="0" applyNumberFormat="1" applyFont="1" applyBorder="1" applyAlignment="1">
      <alignment horizontal="right" vertical="center" wrapText="1"/>
    </xf>
    <xf numFmtId="165" fontId="24" fillId="0" borderId="1" xfId="0" applyNumberFormat="1" applyFont="1" applyBorder="1" applyAlignment="1">
      <alignment horizontal="right" vertical="center" wrapText="1"/>
    </xf>
    <xf numFmtId="0" fontId="25" fillId="0" borderId="0" xfId="0" applyFont="1" applyAlignment="1"/>
    <xf numFmtId="0" fontId="25" fillId="0" borderId="0" xfId="0" applyFont="1"/>
    <xf numFmtId="0" fontId="24" fillId="0" borderId="0" xfId="0" applyFont="1"/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horizontal="right"/>
    </xf>
    <xf numFmtId="164" fontId="25" fillId="0" borderId="0" xfId="0" applyNumberFormat="1" applyFont="1"/>
    <xf numFmtId="0" fontId="29" fillId="0" borderId="0" xfId="0" applyFont="1" applyAlignment="1">
      <alignment horizontal="right"/>
    </xf>
    <xf numFmtId="0" fontId="30" fillId="0" borderId="4" xfId="0" applyFont="1" applyBorder="1" applyAlignment="1">
      <alignment horizontal="center" vertical="center" wrapText="1"/>
    </xf>
    <xf numFmtId="49" fontId="30" fillId="0" borderId="4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 wrapText="1"/>
    </xf>
    <xf numFmtId="0" fontId="28" fillId="2" borderId="1" xfId="0" applyFont="1" applyFill="1" applyBorder="1" applyAlignment="1">
      <alignment vertical="center" wrapText="1"/>
    </xf>
    <xf numFmtId="49" fontId="24" fillId="2" borderId="1" xfId="0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left" vertical="top" wrapText="1"/>
    </xf>
    <xf numFmtId="0" fontId="30" fillId="3" borderId="1" xfId="0" applyFont="1" applyFill="1" applyBorder="1" applyAlignment="1">
      <alignment horizontal="center" vertical="center" wrapText="1"/>
    </xf>
    <xf numFmtId="49" fontId="30" fillId="3" borderId="1" xfId="0" applyNumberFormat="1" applyFont="1" applyFill="1" applyBorder="1" applyAlignment="1">
      <alignment horizontal="center" vertical="center"/>
    </xf>
    <xf numFmtId="49" fontId="30" fillId="3" borderId="1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29" fillId="0" borderId="0" xfId="0" applyFont="1"/>
    <xf numFmtId="0" fontId="33" fillId="0" borderId="0" xfId="0" applyFont="1"/>
    <xf numFmtId="49" fontId="30" fillId="3" borderId="1" xfId="0" applyNumberFormat="1" applyFont="1" applyFill="1" applyBorder="1" applyAlignment="1">
      <alignment vertical="top" wrapText="1"/>
    </xf>
    <xf numFmtId="0" fontId="24" fillId="4" borderId="0" xfId="0" applyFont="1" applyFill="1"/>
    <xf numFmtId="0" fontId="25" fillId="4" borderId="0" xfId="0" applyFont="1" applyFill="1"/>
    <xf numFmtId="0" fontId="33" fillId="4" borderId="0" xfId="0" applyFont="1" applyFill="1"/>
    <xf numFmtId="49" fontId="28" fillId="2" borderId="1" xfId="0" applyNumberFormat="1" applyFont="1" applyFill="1" applyBorder="1" applyAlignment="1">
      <alignment vertical="top" wrapText="1"/>
    </xf>
    <xf numFmtId="49" fontId="24" fillId="2" borderId="1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wrapText="1"/>
    </xf>
    <xf numFmtId="0" fontId="30" fillId="0" borderId="0" xfId="0" applyFont="1"/>
    <xf numFmtId="0" fontId="30" fillId="7" borderId="1" xfId="0" applyFont="1" applyFill="1" applyBorder="1" applyAlignment="1">
      <alignment horizontal="center" vertical="center" wrapText="1"/>
    </xf>
    <xf numFmtId="49" fontId="30" fillId="7" borderId="1" xfId="0" applyNumberFormat="1" applyFont="1" applyFill="1" applyBorder="1" applyAlignment="1">
      <alignment horizontal="center" vertical="center" wrapText="1"/>
    </xf>
    <xf numFmtId="0" fontId="36" fillId="3" borderId="1" xfId="0" applyFont="1" applyFill="1" applyBorder="1" applyAlignment="1">
      <alignment horizontal="left" wrapText="1"/>
    </xf>
    <xf numFmtId="0" fontId="28" fillId="0" borderId="0" xfId="0" applyFont="1"/>
    <xf numFmtId="0" fontId="36" fillId="3" borderId="1" xfId="0" applyFont="1" applyFill="1" applyBorder="1" applyAlignment="1">
      <alignment wrapText="1"/>
    </xf>
    <xf numFmtId="166" fontId="24" fillId="0" borderId="0" xfId="0" applyNumberFormat="1" applyFont="1" applyAlignment="1">
      <alignment horizontal="right"/>
    </xf>
    <xf numFmtId="0" fontId="30" fillId="0" borderId="1" xfId="0" applyNumberFormat="1" applyFont="1" applyBorder="1" applyAlignment="1">
      <alignment vertical="top" wrapText="1"/>
    </xf>
    <xf numFmtId="0" fontId="30" fillId="0" borderId="1" xfId="0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/>
    </xf>
    <xf numFmtId="49" fontId="30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wrapText="1"/>
    </xf>
    <xf numFmtId="0" fontId="24" fillId="0" borderId="1" xfId="0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top" wrapText="1"/>
    </xf>
    <xf numFmtId="0" fontId="25" fillId="0" borderId="1" xfId="0" applyFont="1" applyBorder="1"/>
    <xf numFmtId="0" fontId="36" fillId="0" borderId="1" xfId="0" applyFont="1" applyBorder="1" applyAlignment="1">
      <alignment vertical="top" wrapText="1"/>
    </xf>
    <xf numFmtId="0" fontId="36" fillId="4" borderId="1" xfId="0" applyFont="1" applyFill="1" applyBorder="1" applyAlignment="1">
      <alignment wrapText="1"/>
    </xf>
    <xf numFmtId="0" fontId="36" fillId="4" borderId="1" xfId="0" applyFont="1" applyFill="1" applyBorder="1" applyAlignment="1">
      <alignment horizontal="center" vertical="center" wrapText="1"/>
    </xf>
    <xf numFmtId="49" fontId="36" fillId="0" borderId="1" xfId="0" applyNumberFormat="1" applyFont="1" applyBorder="1" applyAlignment="1">
      <alignment horizontal="center" vertical="center"/>
    </xf>
    <xf numFmtId="49" fontId="36" fillId="0" borderId="1" xfId="0" applyNumberFormat="1" applyFont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wrapText="1"/>
    </xf>
    <xf numFmtId="0" fontId="30" fillId="4" borderId="1" xfId="0" applyFont="1" applyFill="1" applyBorder="1" applyAlignment="1">
      <alignment horizontal="left" vertical="top" wrapText="1"/>
    </xf>
    <xf numFmtId="0" fontId="24" fillId="4" borderId="1" xfId="0" applyFont="1" applyFill="1" applyBorder="1" applyAlignment="1">
      <alignment horizontal="center" vertical="center" wrapText="1"/>
    </xf>
    <xf numFmtId="0" fontId="30" fillId="7" borderId="1" xfId="0" applyNumberFormat="1" applyFont="1" applyFill="1" applyBorder="1" applyAlignment="1">
      <alignment vertical="top" wrapText="1"/>
    </xf>
    <xf numFmtId="49" fontId="24" fillId="7" borderId="1" xfId="0" applyNumberFormat="1" applyFont="1" applyFill="1" applyBorder="1" applyAlignment="1">
      <alignment horizontal="center" vertical="center" wrapText="1"/>
    </xf>
    <xf numFmtId="49" fontId="30" fillId="7" borderId="1" xfId="0" applyNumberFormat="1" applyFont="1" applyFill="1" applyBorder="1" applyAlignment="1">
      <alignment horizontal="center" vertical="center"/>
    </xf>
    <xf numFmtId="49" fontId="24" fillId="7" borderId="1" xfId="0" applyNumberFormat="1" applyFont="1" applyFill="1" applyBorder="1" applyAlignment="1">
      <alignment horizontal="center" vertical="center"/>
    </xf>
    <xf numFmtId="0" fontId="30" fillId="4" borderId="1" xfId="0" applyNumberFormat="1" applyFont="1" applyFill="1" applyBorder="1" applyAlignment="1" applyProtection="1">
      <alignment vertical="top" wrapText="1"/>
      <protection locked="0"/>
    </xf>
    <xf numFmtId="49" fontId="24" fillId="4" borderId="1" xfId="0" applyNumberFormat="1" applyFont="1" applyFill="1" applyBorder="1" applyAlignment="1">
      <alignment vertical="top" wrapText="1"/>
    </xf>
    <xf numFmtId="49" fontId="30" fillId="0" borderId="1" xfId="0" applyNumberFormat="1" applyFont="1" applyBorder="1" applyAlignment="1">
      <alignment vertical="top" wrapText="1"/>
    </xf>
    <xf numFmtId="0" fontId="30" fillId="2" borderId="1" xfId="0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center" vertical="center"/>
    </xf>
    <xf numFmtId="49" fontId="30" fillId="2" borderId="1" xfId="0" applyNumberFormat="1" applyFont="1" applyFill="1" applyBorder="1" applyAlignment="1">
      <alignment horizontal="center" vertical="center" wrapText="1"/>
    </xf>
    <xf numFmtId="167" fontId="24" fillId="0" borderId="4" xfId="0" applyNumberFormat="1" applyFont="1" applyBorder="1" applyAlignment="1">
      <alignment horizontal="right" vertical="center"/>
    </xf>
    <xf numFmtId="168" fontId="24" fillId="0" borderId="4" xfId="0" applyNumberFormat="1" applyFont="1" applyBorder="1" applyAlignment="1">
      <alignment horizontal="right" vertical="center"/>
    </xf>
    <xf numFmtId="0" fontId="30" fillId="0" borderId="5" xfId="0" applyFont="1" applyBorder="1" applyAlignment="1">
      <alignment horizontal="center" vertical="center" wrapText="1"/>
    </xf>
    <xf numFmtId="0" fontId="35" fillId="2" borderId="5" xfId="0" applyNumberFormat="1" applyFont="1" applyFill="1" applyBorder="1" applyAlignment="1">
      <alignment horizontal="left" vertical="top" wrapText="1"/>
    </xf>
    <xf numFmtId="0" fontId="30" fillId="3" borderId="5" xfId="0" applyFont="1" applyFill="1" applyBorder="1" applyAlignment="1">
      <alignment horizontal="right" vertical="center" wrapText="1"/>
    </xf>
    <xf numFmtId="164" fontId="30" fillId="3" borderId="5" xfId="0" applyNumberFormat="1" applyFont="1" applyFill="1" applyBorder="1" applyAlignment="1">
      <alignment horizontal="right" vertical="center" wrapText="1"/>
    </xf>
    <xf numFmtId="0" fontId="30" fillId="6" borderId="5" xfId="0" applyFont="1" applyFill="1" applyBorder="1" applyAlignment="1">
      <alignment horizontal="center" vertical="center" wrapText="1"/>
    </xf>
    <xf numFmtId="164" fontId="30" fillId="6" borderId="5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wrapText="1"/>
    </xf>
    <xf numFmtId="49" fontId="30" fillId="6" borderId="5" xfId="0" applyNumberFormat="1" applyFont="1" applyFill="1" applyBorder="1" applyAlignment="1">
      <alignment horizontal="center" vertical="center" wrapText="1"/>
    </xf>
    <xf numFmtId="0" fontId="25" fillId="4" borderId="0" xfId="0" applyFont="1" applyFill="1" applyAlignment="1">
      <alignment wrapText="1"/>
    </xf>
    <xf numFmtId="164" fontId="30" fillId="6" borderId="5" xfId="0" applyNumberFormat="1" applyFont="1" applyFill="1" applyBorder="1" applyAlignment="1">
      <alignment horizontal="left" vertical="center" wrapText="1"/>
    </xf>
    <xf numFmtId="49" fontId="30" fillId="6" borderId="6" xfId="0" applyNumberFormat="1" applyFont="1" applyFill="1" applyBorder="1" applyAlignment="1">
      <alignment horizontal="center" vertical="center" wrapText="1"/>
    </xf>
    <xf numFmtId="164" fontId="30" fillId="6" borderId="6" xfId="0" applyNumberFormat="1" applyFont="1" applyFill="1" applyBorder="1" applyAlignment="1">
      <alignment horizontal="left" vertical="center" wrapText="1"/>
    </xf>
    <xf numFmtId="49" fontId="30" fillId="7" borderId="4" xfId="0" applyNumberFormat="1" applyFont="1" applyFill="1" applyBorder="1" applyAlignment="1">
      <alignment horizontal="center" vertical="center" wrapText="1"/>
    </xf>
    <xf numFmtId="164" fontId="30" fillId="7" borderId="4" xfId="0" applyNumberFormat="1" applyFont="1" applyFill="1" applyBorder="1" applyAlignment="1">
      <alignment horizontal="right" vertical="center"/>
    </xf>
    <xf numFmtId="49" fontId="30" fillId="6" borderId="4" xfId="0" applyNumberFormat="1" applyFont="1" applyFill="1" applyBorder="1" applyAlignment="1">
      <alignment horizontal="center" vertical="center" wrapText="1"/>
    </xf>
    <xf numFmtId="164" fontId="30" fillId="6" borderId="4" xfId="0" applyNumberFormat="1" applyFont="1" applyFill="1" applyBorder="1" applyAlignment="1">
      <alignment horizontal="left" vertical="center" wrapText="1"/>
    </xf>
    <xf numFmtId="0" fontId="35" fillId="2" borderId="7" xfId="0" applyFont="1" applyFill="1" applyBorder="1" applyAlignment="1">
      <alignment wrapText="1"/>
    </xf>
    <xf numFmtId="0" fontId="24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30" fillId="3" borderId="5" xfId="0" applyFont="1" applyFill="1" applyBorder="1" applyAlignment="1">
      <alignment horizontal="center" vertical="center" wrapText="1"/>
    </xf>
    <xf numFmtId="0" fontId="30" fillId="6" borderId="5" xfId="0" applyFont="1" applyFill="1" applyBorder="1" applyAlignment="1">
      <alignment horizontal="right" vertical="center" wrapText="1"/>
    </xf>
    <xf numFmtId="0" fontId="30" fillId="0" borderId="5" xfId="0" applyFont="1" applyBorder="1" applyAlignment="1">
      <alignment horizontal="left" vertical="top" wrapText="1"/>
    </xf>
    <xf numFmtId="49" fontId="30" fillId="0" borderId="5" xfId="0" applyNumberFormat="1" applyFont="1" applyBorder="1" applyAlignment="1">
      <alignment horizontal="center" vertical="center" wrapText="1"/>
    </xf>
    <xf numFmtId="164" fontId="30" fillId="0" borderId="5" xfId="0" applyNumberFormat="1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25" fillId="0" borderId="5" xfId="0" applyFont="1" applyBorder="1" applyAlignment="1">
      <alignment wrapText="1"/>
    </xf>
    <xf numFmtId="49" fontId="24" fillId="0" borderId="5" xfId="0" applyNumberFormat="1" applyFont="1" applyBorder="1" applyAlignment="1">
      <alignment horizontal="center" vertical="center" wrapText="1"/>
    </xf>
    <xf numFmtId="164" fontId="24" fillId="0" borderId="5" xfId="0" applyNumberFormat="1" applyFont="1" applyBorder="1" applyAlignment="1">
      <alignment horizontal="right" vertical="center" wrapText="1"/>
    </xf>
    <xf numFmtId="0" fontId="30" fillId="0" borderId="5" xfId="0" applyNumberFormat="1" applyFont="1" applyBorder="1" applyAlignment="1">
      <alignment vertical="top" wrapText="1"/>
    </xf>
    <xf numFmtId="164" fontId="30" fillId="4" borderId="5" xfId="0" applyNumberFormat="1" applyFont="1" applyFill="1" applyBorder="1" applyAlignment="1">
      <alignment horizontal="right" vertical="center" wrapText="1"/>
    </xf>
    <xf numFmtId="164" fontId="24" fillId="4" borderId="5" xfId="0" applyNumberFormat="1" applyFont="1" applyFill="1" applyBorder="1" applyAlignment="1">
      <alignment horizontal="right" vertical="center" wrapText="1"/>
    </xf>
    <xf numFmtId="0" fontId="36" fillId="4" borderId="5" xfId="0" applyFont="1" applyFill="1" applyBorder="1" applyAlignment="1">
      <alignment wrapText="1"/>
    </xf>
    <xf numFmtId="49" fontId="36" fillId="0" borderId="5" xfId="0" applyNumberFormat="1" applyFont="1" applyBorder="1" applyAlignment="1">
      <alignment horizontal="center" vertical="center" wrapText="1"/>
    </xf>
    <xf numFmtId="164" fontId="36" fillId="4" borderId="5" xfId="0" applyNumberFormat="1" applyFont="1" applyFill="1" applyBorder="1" applyAlignment="1">
      <alignment horizontal="right" vertical="center" wrapText="1"/>
    </xf>
    <xf numFmtId="0" fontId="36" fillId="0" borderId="5" xfId="0" applyFont="1" applyBorder="1" applyAlignment="1">
      <alignment vertical="top" wrapText="1"/>
    </xf>
    <xf numFmtId="49" fontId="30" fillId="4" borderId="5" xfId="0" applyNumberFormat="1" applyFont="1" applyFill="1" applyBorder="1" applyAlignment="1">
      <alignment horizontal="center" vertical="center" wrapText="1"/>
    </xf>
    <xf numFmtId="49" fontId="24" fillId="4" borderId="5" xfId="0" applyNumberFormat="1" applyFont="1" applyFill="1" applyBorder="1" applyAlignment="1">
      <alignment horizontal="center" vertical="center" wrapText="1"/>
    </xf>
    <xf numFmtId="49" fontId="24" fillId="6" borderId="5" xfId="0" applyNumberFormat="1" applyFont="1" applyFill="1" applyBorder="1" applyAlignment="1">
      <alignment horizontal="center" vertical="center" wrapText="1"/>
    </xf>
    <xf numFmtId="0" fontId="30" fillId="4" borderId="5" xfId="0" applyFont="1" applyFill="1" applyBorder="1" applyAlignment="1">
      <alignment horizontal="left" vertical="top" wrapText="1"/>
    </xf>
    <xf numFmtId="49" fontId="30" fillId="3" borderId="5" xfId="0" applyNumberFormat="1" applyFont="1" applyFill="1" applyBorder="1" applyAlignment="1">
      <alignment horizontal="center" vertical="center" wrapText="1"/>
    </xf>
    <xf numFmtId="49" fontId="24" fillId="3" borderId="5" xfId="0" applyNumberFormat="1" applyFont="1" applyFill="1" applyBorder="1" applyAlignment="1">
      <alignment horizontal="center" vertical="center" wrapText="1"/>
    </xf>
    <xf numFmtId="49" fontId="30" fillId="0" borderId="5" xfId="0" applyNumberFormat="1" applyFont="1" applyBorder="1" applyAlignment="1">
      <alignment vertical="top" wrapText="1"/>
    </xf>
    <xf numFmtId="0" fontId="24" fillId="4" borderId="0" xfId="0" applyFont="1" applyFill="1" applyAlignment="1">
      <alignment wrapText="1"/>
    </xf>
    <xf numFmtId="0" fontId="25" fillId="0" borderId="6" xfId="0" applyFont="1" applyBorder="1" applyAlignment="1">
      <alignment wrapText="1"/>
    </xf>
    <xf numFmtId="49" fontId="24" fillId="0" borderId="6" xfId="0" applyNumberFormat="1" applyFont="1" applyBorder="1" applyAlignment="1">
      <alignment horizontal="center" vertical="center" wrapText="1"/>
    </xf>
    <xf numFmtId="164" fontId="24" fillId="4" borderId="6" xfId="0" applyNumberFormat="1" applyFont="1" applyFill="1" applyBorder="1" applyAlignment="1">
      <alignment horizontal="right" vertical="center" wrapText="1"/>
    </xf>
    <xf numFmtId="164" fontId="24" fillId="4" borderId="5" xfId="0" applyNumberFormat="1" applyFont="1" applyFill="1" applyBorder="1" applyAlignment="1">
      <alignment horizontal="left" vertical="center" wrapText="1"/>
    </xf>
    <xf numFmtId="0" fontId="30" fillId="6" borderId="6" xfId="0" applyFont="1" applyFill="1" applyBorder="1" applyAlignment="1">
      <alignment horizontal="right" vertical="center" wrapText="1"/>
    </xf>
    <xf numFmtId="49" fontId="24" fillId="6" borderId="6" xfId="0" applyNumberFormat="1" applyFont="1" applyFill="1" applyBorder="1" applyAlignment="1">
      <alignment horizontal="center" vertical="center" wrapText="1"/>
    </xf>
    <xf numFmtId="0" fontId="30" fillId="7" borderId="4" xfId="0" applyNumberFormat="1" applyFont="1" applyFill="1" applyBorder="1" applyAlignment="1">
      <alignment vertical="top" wrapText="1"/>
    </xf>
    <xf numFmtId="164" fontId="24" fillId="4" borderId="4" xfId="0" applyNumberFormat="1" applyFont="1" applyFill="1" applyBorder="1" applyAlignment="1">
      <alignment horizontal="left" vertical="center" wrapText="1"/>
    </xf>
    <xf numFmtId="0" fontId="25" fillId="0" borderId="4" xfId="0" applyFont="1" applyBorder="1" applyAlignment="1">
      <alignment wrapText="1"/>
    </xf>
    <xf numFmtId="49" fontId="24" fillId="7" borderId="4" xfId="0" applyNumberFormat="1" applyFont="1" applyFill="1" applyBorder="1" applyAlignment="1">
      <alignment horizontal="center" vertical="center" wrapText="1"/>
    </xf>
    <xf numFmtId="0" fontId="36" fillId="0" borderId="4" xfId="0" applyFont="1" applyBorder="1" applyAlignment="1">
      <alignment vertical="top" wrapText="1"/>
    </xf>
    <xf numFmtId="0" fontId="36" fillId="0" borderId="4" xfId="0" applyFont="1" applyBorder="1" applyAlignment="1">
      <alignment wrapText="1"/>
    </xf>
    <xf numFmtId="164" fontId="24" fillId="7" borderId="4" xfId="0" applyNumberFormat="1" applyFont="1" applyFill="1" applyBorder="1" applyAlignment="1">
      <alignment horizontal="right" vertical="center"/>
    </xf>
    <xf numFmtId="0" fontId="30" fillId="6" borderId="4" xfId="0" applyFont="1" applyFill="1" applyBorder="1" applyAlignment="1">
      <alignment horizontal="right" vertical="center" wrapText="1"/>
    </xf>
    <xf numFmtId="49" fontId="24" fillId="6" borderId="4" xfId="0" applyNumberFormat="1" applyFont="1" applyFill="1" applyBorder="1" applyAlignment="1">
      <alignment horizontal="center" vertical="center" wrapText="1"/>
    </xf>
    <xf numFmtId="0" fontId="36" fillId="0" borderId="8" xfId="0" applyFont="1" applyBorder="1" applyAlignment="1">
      <alignment vertical="top" wrapText="1"/>
    </xf>
    <xf numFmtId="49" fontId="30" fillId="0" borderId="8" xfId="0" applyNumberFormat="1" applyFont="1" applyBorder="1" applyAlignment="1">
      <alignment horizontal="center" vertical="center" wrapText="1"/>
    </xf>
    <xf numFmtId="164" fontId="24" fillId="4" borderId="7" xfId="0" applyNumberFormat="1" applyFont="1" applyFill="1" applyBorder="1" applyAlignment="1">
      <alignment horizontal="left" vertical="center" wrapText="1"/>
    </xf>
    <xf numFmtId="49" fontId="30" fillId="0" borderId="4" xfId="0" applyNumberFormat="1" applyFont="1" applyBorder="1" applyAlignment="1">
      <alignment horizontal="center" vertical="center" wrapText="1"/>
    </xf>
    <xf numFmtId="49" fontId="24" fillId="0" borderId="4" xfId="0" applyNumberFormat="1" applyFont="1" applyBorder="1" applyAlignment="1">
      <alignment horizontal="center" vertical="center" wrapText="1"/>
    </xf>
    <xf numFmtId="164" fontId="30" fillId="4" borderId="4" xfId="0" applyNumberFormat="1" applyFont="1" applyFill="1" applyBorder="1" applyAlignment="1">
      <alignment horizontal="left" vertical="center"/>
    </xf>
    <xf numFmtId="164" fontId="24" fillId="4" borderId="4" xfId="0" applyNumberFormat="1" applyFont="1" applyFill="1" applyBorder="1" applyAlignment="1">
      <alignment horizontal="left" vertical="center"/>
    </xf>
    <xf numFmtId="164" fontId="30" fillId="4" borderId="4" xfId="0" applyNumberFormat="1" applyFont="1" applyFill="1" applyBorder="1" applyAlignment="1">
      <alignment horizontal="right" vertical="center" wrapText="1"/>
    </xf>
    <xf numFmtId="164" fontId="24" fillId="4" borderId="4" xfId="0" applyNumberFormat="1" applyFont="1" applyFill="1" applyBorder="1" applyAlignment="1">
      <alignment horizontal="right" vertical="center" wrapText="1"/>
    </xf>
    <xf numFmtId="0" fontId="37" fillId="0" borderId="0" xfId="0" applyFont="1" applyAlignment="1">
      <alignment wrapText="1"/>
    </xf>
    <xf numFmtId="164" fontId="30" fillId="7" borderId="4" xfId="0" applyNumberFormat="1" applyFont="1" applyFill="1" applyBorder="1" applyAlignment="1">
      <alignment horizontal="left" vertical="center"/>
    </xf>
    <xf numFmtId="164" fontId="24" fillId="0" borderId="4" xfId="0" applyNumberFormat="1" applyFont="1" applyBorder="1" applyAlignment="1">
      <alignment horizontal="right" vertical="center"/>
    </xf>
    <xf numFmtId="0" fontId="30" fillId="2" borderId="5" xfId="0" applyFont="1" applyFill="1" applyBorder="1" applyAlignment="1">
      <alignment horizontal="center" vertical="center" wrapText="1"/>
    </xf>
    <xf numFmtId="164" fontId="30" fillId="2" borderId="5" xfId="0" applyNumberFormat="1" applyFont="1" applyFill="1" applyBorder="1" applyAlignment="1">
      <alignment horizontal="right" vertical="center" wrapText="1"/>
    </xf>
    <xf numFmtId="49" fontId="30" fillId="2" borderId="7" xfId="0" applyNumberFormat="1" applyFont="1" applyFill="1" applyBorder="1" applyAlignment="1">
      <alignment horizontal="center" vertical="center" wrapText="1"/>
    </xf>
    <xf numFmtId="49" fontId="24" fillId="2" borderId="7" xfId="0" applyNumberFormat="1" applyFont="1" applyFill="1" applyBorder="1" applyAlignment="1">
      <alignment horizontal="center" vertical="center" wrapText="1"/>
    </xf>
    <xf numFmtId="164" fontId="30" fillId="2" borderId="7" xfId="0" applyNumberFormat="1" applyFont="1" applyFill="1" applyBorder="1" applyAlignment="1">
      <alignment horizontal="right" vertical="center" wrapText="1"/>
    </xf>
    <xf numFmtId="164" fontId="30" fillId="0" borderId="1" xfId="0" applyNumberFormat="1" applyFont="1" applyBorder="1" applyAlignment="1">
      <alignment horizontal="right" vertical="center" wrapText="1"/>
    </xf>
    <xf numFmtId="164" fontId="30" fillId="2" borderId="1" xfId="0" applyNumberFormat="1" applyFont="1" applyFill="1" applyBorder="1" applyAlignment="1">
      <alignment horizontal="right" vertical="center"/>
    </xf>
    <xf numFmtId="164" fontId="30" fillId="3" borderId="1" xfId="0" applyNumberFormat="1" applyFont="1" applyFill="1" applyBorder="1" applyAlignment="1">
      <alignment horizontal="right" vertical="center"/>
    </xf>
    <xf numFmtId="164" fontId="30" fillId="0" borderId="1" xfId="0" applyNumberFormat="1" applyFont="1" applyBorder="1" applyAlignment="1">
      <alignment horizontal="right" vertical="center"/>
    </xf>
    <xf numFmtId="164" fontId="24" fillId="0" borderId="1" xfId="0" applyNumberFormat="1" applyFont="1" applyBorder="1" applyAlignment="1">
      <alignment horizontal="right" vertical="center"/>
    </xf>
    <xf numFmtId="164" fontId="34" fillId="0" borderId="1" xfId="0" applyNumberFormat="1" applyFont="1" applyBorder="1" applyAlignment="1">
      <alignment horizontal="right" vertical="center"/>
    </xf>
    <xf numFmtId="164" fontId="30" fillId="7" borderId="1" xfId="0" applyNumberFormat="1" applyFont="1" applyFill="1" applyBorder="1" applyAlignment="1">
      <alignment horizontal="right" vertical="center"/>
    </xf>
    <xf numFmtId="164" fontId="36" fillId="4" borderId="1" xfId="0" applyNumberFormat="1" applyFont="1" applyFill="1" applyBorder="1" applyAlignment="1">
      <alignment horizontal="right" vertical="center"/>
    </xf>
    <xf numFmtId="164" fontId="24" fillId="4" borderId="1" xfId="0" applyNumberFormat="1" applyFont="1" applyFill="1" applyBorder="1" applyAlignment="1">
      <alignment horizontal="right" vertical="center"/>
    </xf>
    <xf numFmtId="164" fontId="30" fillId="3" borderId="1" xfId="0" applyNumberFormat="1" applyFont="1" applyFill="1" applyBorder="1" applyAlignment="1">
      <alignment horizontal="left" vertical="center"/>
    </xf>
    <xf numFmtId="164" fontId="30" fillId="7" borderId="1" xfId="0" applyNumberFormat="1" applyFont="1" applyFill="1" applyBorder="1" applyAlignment="1">
      <alignment horizontal="left" vertical="center"/>
    </xf>
    <xf numFmtId="164" fontId="24" fillId="7" borderId="1" xfId="0" applyNumberFormat="1" applyFont="1" applyFill="1" applyBorder="1" applyAlignment="1">
      <alignment horizontal="left" vertical="center"/>
    </xf>
    <xf numFmtId="164" fontId="24" fillId="7" borderId="1" xfId="0" applyNumberFormat="1" applyFont="1" applyFill="1" applyBorder="1" applyAlignment="1">
      <alignment horizontal="right" vertical="center"/>
    </xf>
    <xf numFmtId="164" fontId="24" fillId="2" borderId="1" xfId="0" applyNumberFormat="1" applyFont="1" applyFill="1" applyBorder="1" applyAlignment="1">
      <alignment horizontal="right" vertical="center"/>
    </xf>
    <xf numFmtId="164" fontId="30" fillId="4" borderId="1" xfId="0" applyNumberFormat="1" applyFont="1" applyFill="1" applyBorder="1" applyAlignment="1">
      <alignment horizontal="right"/>
    </xf>
    <xf numFmtId="164" fontId="30" fillId="4" borderId="7" xfId="0" applyNumberFormat="1" applyFont="1" applyFill="1" applyBorder="1" applyAlignment="1">
      <alignment horizontal="right" wrapText="1"/>
    </xf>
    <xf numFmtId="167" fontId="24" fillId="0" borderId="9" xfId="0" applyNumberFormat="1" applyFont="1" applyBorder="1" applyAlignment="1">
      <alignment horizontal="right" vertical="center"/>
    </xf>
    <xf numFmtId="168" fontId="24" fillId="0" borderId="9" xfId="0" applyNumberFormat="1" applyFont="1" applyBorder="1" applyAlignment="1">
      <alignment horizontal="right" vertical="center"/>
    </xf>
    <xf numFmtId="0" fontId="25" fillId="0" borderId="0" xfId="2" applyFont="1" applyBorder="1" applyAlignment="1">
      <alignment horizontal="right"/>
    </xf>
    <xf numFmtId="0" fontId="25" fillId="0" borderId="0" xfId="0" applyFont="1" applyAlignment="1"/>
    <xf numFmtId="0" fontId="28" fillId="0" borderId="0" xfId="0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left" vertical="center"/>
    </xf>
    <xf numFmtId="0" fontId="26" fillId="0" borderId="0" xfId="2" applyFont="1" applyBorder="1" applyAlignment="1">
      <alignment horizontal="right"/>
    </xf>
    <xf numFmtId="0" fontId="16" fillId="0" borderId="0" xfId="0" applyFont="1" applyBorder="1" applyAlignment="1">
      <alignment horizontal="right" vertical="top" wrapText="1"/>
    </xf>
    <xf numFmtId="0" fontId="0" fillId="0" borderId="0" xfId="0" applyAlignment="1"/>
    <xf numFmtId="0" fontId="18" fillId="0" borderId="0" xfId="0" applyFont="1" applyBorder="1" applyAlignment="1">
      <alignment horizontal="center" vertical="center"/>
    </xf>
    <xf numFmtId="49" fontId="28" fillId="0" borderId="7" xfId="0" applyNumberFormat="1" applyFont="1" applyBorder="1" applyAlignment="1">
      <alignment horizontal="left" vertical="center" wrapText="1"/>
    </xf>
  </cellXfs>
  <cellStyles count="3">
    <cellStyle name="Денежный" xfId="1" builtinId="4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31"/>
  <sheetViews>
    <sheetView tabSelected="1" topLeftCell="A113" zoomScaleNormal="71" workbookViewId="0">
      <selection activeCell="K138" sqref="K138"/>
    </sheetView>
  </sheetViews>
  <sheetFormatPr defaultRowHeight="15"/>
  <cols>
    <col min="1" max="1" width="66.7109375" style="100" customWidth="1"/>
    <col min="2" max="2" width="7" style="100" customWidth="1"/>
    <col min="3" max="3" width="5.28515625" style="100" customWidth="1"/>
    <col min="4" max="4" width="5" style="100" customWidth="1"/>
    <col min="5" max="5" width="15.5703125" style="100" customWidth="1"/>
    <col min="6" max="6" width="6.42578125" style="101" customWidth="1"/>
    <col min="7" max="7" width="13.85546875" style="130" customWidth="1"/>
    <col min="8" max="8" width="17" style="100" customWidth="1"/>
    <col min="9" max="9" width="11.28515625" style="100" customWidth="1"/>
    <col min="10" max="10" width="13.140625" style="100" customWidth="1"/>
    <col min="11" max="16384" width="9.140625" style="100"/>
  </cols>
  <sheetData>
    <row r="1" spans="1:46" s="99" customFormat="1">
      <c r="A1" s="255"/>
      <c r="B1" s="256"/>
      <c r="C1" s="256"/>
      <c r="D1" s="256"/>
      <c r="E1" s="256"/>
      <c r="F1" s="256"/>
      <c r="G1" s="256"/>
      <c r="H1" s="256"/>
      <c r="I1" s="256"/>
      <c r="J1" s="256"/>
    </row>
    <row r="2" spans="1:46" s="99" customFormat="1">
      <c r="A2" s="259"/>
      <c r="B2" s="256"/>
      <c r="C2" s="256"/>
      <c r="D2" s="256"/>
      <c r="E2" s="256"/>
      <c r="F2" s="256"/>
      <c r="G2" s="256"/>
      <c r="H2" s="256"/>
      <c r="I2" s="256"/>
      <c r="J2" s="256"/>
    </row>
    <row r="3" spans="1:46" s="99" customFormat="1">
      <c r="A3" s="259"/>
      <c r="B3" s="256"/>
      <c r="C3" s="256"/>
      <c r="D3" s="256"/>
      <c r="E3" s="256"/>
      <c r="F3" s="256"/>
      <c r="G3" s="256"/>
      <c r="H3" s="256"/>
      <c r="I3" s="256"/>
      <c r="J3" s="256"/>
    </row>
    <row r="4" spans="1:46" s="99" customFormat="1">
      <c r="A4" s="255"/>
      <c r="B4" s="256"/>
      <c r="C4" s="256"/>
      <c r="D4" s="256"/>
      <c r="E4" s="256"/>
      <c r="F4" s="256"/>
      <c r="G4" s="256"/>
      <c r="H4" s="256"/>
      <c r="I4" s="256"/>
      <c r="J4" s="256"/>
    </row>
    <row r="5" spans="1:46">
      <c r="G5" s="102"/>
      <c r="H5" s="99"/>
      <c r="I5" s="99"/>
      <c r="J5" s="103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</row>
    <row r="6" spans="1:46" ht="15.75">
      <c r="A6" s="257" t="s">
        <v>201</v>
      </c>
      <c r="B6" s="257"/>
      <c r="C6" s="257"/>
      <c r="D6" s="257"/>
      <c r="E6" s="257"/>
      <c r="F6" s="257"/>
      <c r="G6" s="257"/>
      <c r="H6" s="256"/>
      <c r="I6" s="256"/>
      <c r="J6" s="256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</row>
    <row r="7" spans="1:46" ht="15.75">
      <c r="A7" s="257" t="s">
        <v>202</v>
      </c>
      <c r="B7" s="257"/>
      <c r="C7" s="257"/>
      <c r="D7" s="257"/>
      <c r="E7" s="257"/>
      <c r="F7" s="257"/>
      <c r="G7" s="257"/>
      <c r="H7" s="256"/>
      <c r="I7" s="256"/>
      <c r="J7" s="256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</row>
    <row r="8" spans="1:46">
      <c r="G8" s="104" t="s">
        <v>1</v>
      </c>
      <c r="H8" s="99"/>
      <c r="I8" s="99"/>
      <c r="J8" s="103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</row>
    <row r="9" spans="1:46" ht="69" customHeight="1">
      <c r="A9" s="105" t="s">
        <v>2</v>
      </c>
      <c r="B9" s="105" t="s">
        <v>3</v>
      </c>
      <c r="C9" s="106" t="s">
        <v>4</v>
      </c>
      <c r="D9" s="106" t="s">
        <v>5</v>
      </c>
      <c r="E9" s="105" t="s">
        <v>6</v>
      </c>
      <c r="F9" s="105" t="s">
        <v>7</v>
      </c>
      <c r="G9" s="93" t="s">
        <v>195</v>
      </c>
      <c r="H9" s="93" t="s">
        <v>203</v>
      </c>
      <c r="I9" s="94" t="s">
        <v>180</v>
      </c>
      <c r="J9" s="95" t="s">
        <v>181</v>
      </c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</row>
    <row r="10" spans="1:46" ht="36">
      <c r="A10" s="107" t="s">
        <v>9</v>
      </c>
      <c r="B10" s="132">
        <v>800</v>
      </c>
      <c r="C10" s="133"/>
      <c r="D10" s="133"/>
      <c r="E10" s="132"/>
      <c r="F10" s="132"/>
      <c r="G10" s="237">
        <f>SUM(G131)</f>
        <v>36266.804040000003</v>
      </c>
      <c r="H10" s="237">
        <f>SUM(H131)</f>
        <v>29681.856</v>
      </c>
      <c r="I10" s="96">
        <f>SUM(H10/G10*100)</f>
        <v>81.843042930562021</v>
      </c>
      <c r="J10" s="97">
        <f>SUM(H10-G10)</f>
        <v>-6584.9480400000029</v>
      </c>
    </row>
    <row r="11" spans="1:46" ht="15.75">
      <c r="A11" s="108" t="s">
        <v>10</v>
      </c>
      <c r="B11" s="157">
        <v>800</v>
      </c>
      <c r="C11" s="158" t="s">
        <v>11</v>
      </c>
      <c r="D11" s="109"/>
      <c r="E11" s="159"/>
      <c r="F11" s="159"/>
      <c r="G11" s="238">
        <f>SUM(G20+G30+G43+G15)+G33+G40</f>
        <v>7059.0029999999997</v>
      </c>
      <c r="H11" s="238">
        <f>SUM(H20+H30+H43+H15)+H33+H40</f>
        <v>6090.1382000000003</v>
      </c>
      <c r="I11" s="96">
        <f t="shared" ref="I11:I76" si="0">SUM(H11/G11*100)</f>
        <v>86.274764297451085</v>
      </c>
      <c r="J11" s="97">
        <f t="shared" ref="J11:J76" si="1">SUM(H11-G11)</f>
        <v>-968.86479999999938</v>
      </c>
    </row>
    <row r="12" spans="1:46" s="114" customFormat="1" ht="31.5" hidden="1" customHeight="1">
      <c r="A12" s="110" t="s">
        <v>12</v>
      </c>
      <c r="B12" s="111">
        <v>800</v>
      </c>
      <c r="C12" s="112" t="s">
        <v>11</v>
      </c>
      <c r="D12" s="112" t="s">
        <v>13</v>
      </c>
      <c r="E12" s="113"/>
      <c r="F12" s="113"/>
      <c r="G12" s="239">
        <f>SUM(G13)</f>
        <v>0</v>
      </c>
      <c r="H12" s="239">
        <f>SUM(H13)</f>
        <v>0</v>
      </c>
      <c r="I12" s="96" t="e">
        <f t="shared" si="0"/>
        <v>#DIV/0!</v>
      </c>
      <c r="J12" s="97">
        <f t="shared" si="1"/>
        <v>0</v>
      </c>
    </row>
    <row r="13" spans="1:46" s="115" customFormat="1" ht="49.5" hidden="1" customHeight="1">
      <c r="A13" s="131" t="s">
        <v>14</v>
      </c>
      <c r="B13" s="132">
        <v>800</v>
      </c>
      <c r="C13" s="133" t="s">
        <v>11</v>
      </c>
      <c r="D13" s="133" t="s">
        <v>13</v>
      </c>
      <c r="E13" s="134" t="s">
        <v>15</v>
      </c>
      <c r="F13" s="134"/>
      <c r="G13" s="240">
        <f>G14</f>
        <v>0</v>
      </c>
      <c r="H13" s="240">
        <f>H14</f>
        <v>0</v>
      </c>
      <c r="I13" s="96" t="e">
        <f t="shared" si="0"/>
        <v>#DIV/0!</v>
      </c>
      <c r="J13" s="97">
        <f t="shared" si="1"/>
        <v>0</v>
      </c>
    </row>
    <row r="14" spans="1:46" s="116" customFormat="1" ht="51.75" hidden="1" customHeight="1">
      <c r="A14" s="135" t="s">
        <v>16</v>
      </c>
      <c r="B14" s="136">
        <v>800</v>
      </c>
      <c r="C14" s="137" t="s">
        <v>11</v>
      </c>
      <c r="D14" s="137" t="s">
        <v>13</v>
      </c>
      <c r="E14" s="138" t="s">
        <v>15</v>
      </c>
      <c r="F14" s="138" t="s">
        <v>17</v>
      </c>
      <c r="G14" s="241"/>
      <c r="H14" s="241"/>
      <c r="I14" s="96" t="e">
        <f t="shared" si="0"/>
        <v>#DIV/0!</v>
      </c>
      <c r="J14" s="97">
        <f t="shared" si="1"/>
        <v>0</v>
      </c>
    </row>
    <row r="15" spans="1:46" s="114" customFormat="1" ht="39.75" customHeight="1">
      <c r="A15" s="110" t="s">
        <v>18</v>
      </c>
      <c r="B15" s="111">
        <v>800</v>
      </c>
      <c r="C15" s="112" t="s">
        <v>11</v>
      </c>
      <c r="D15" s="112" t="s">
        <v>19</v>
      </c>
      <c r="E15" s="113"/>
      <c r="F15" s="113"/>
      <c r="G15" s="239">
        <f>SUM(G16)+G18</f>
        <v>17.399999999999999</v>
      </c>
      <c r="H15" s="239">
        <f>SUM(H16)+H18</f>
        <v>17.399999999999999</v>
      </c>
      <c r="I15" s="96">
        <f t="shared" si="0"/>
        <v>100</v>
      </c>
      <c r="J15" s="97">
        <f t="shared" si="1"/>
        <v>0</v>
      </c>
    </row>
    <row r="16" spans="1:46" s="115" customFormat="1" ht="76.5">
      <c r="A16" s="139" t="s">
        <v>130</v>
      </c>
      <c r="B16" s="132">
        <v>800</v>
      </c>
      <c r="C16" s="133" t="s">
        <v>11</v>
      </c>
      <c r="D16" s="133" t="s">
        <v>19</v>
      </c>
      <c r="E16" s="134" t="s">
        <v>20</v>
      </c>
      <c r="F16" s="134"/>
      <c r="G16" s="240">
        <f>G17</f>
        <v>1.8</v>
      </c>
      <c r="H16" s="240">
        <f>H17</f>
        <v>1.8</v>
      </c>
      <c r="I16" s="96">
        <f t="shared" si="0"/>
        <v>100</v>
      </c>
      <c r="J16" s="97">
        <f t="shared" si="1"/>
        <v>0</v>
      </c>
    </row>
    <row r="17" spans="1:10" s="115" customFormat="1" ht="51.75" customHeight="1">
      <c r="A17" s="135" t="s">
        <v>16</v>
      </c>
      <c r="B17" s="136">
        <v>800</v>
      </c>
      <c r="C17" s="137" t="s">
        <v>11</v>
      </c>
      <c r="D17" s="137" t="s">
        <v>19</v>
      </c>
      <c r="E17" s="138" t="s">
        <v>20</v>
      </c>
      <c r="F17" s="138" t="s">
        <v>17</v>
      </c>
      <c r="G17" s="241">
        <v>1.8</v>
      </c>
      <c r="H17" s="241">
        <v>1.8</v>
      </c>
      <c r="I17" s="96">
        <f t="shared" si="0"/>
        <v>100</v>
      </c>
      <c r="J17" s="97">
        <f t="shared" si="1"/>
        <v>0</v>
      </c>
    </row>
    <row r="18" spans="1:10" s="115" customFormat="1" ht="68.25" customHeight="1">
      <c r="A18" s="139" t="s">
        <v>129</v>
      </c>
      <c r="B18" s="132">
        <v>800</v>
      </c>
      <c r="C18" s="133" t="s">
        <v>11</v>
      </c>
      <c r="D18" s="133" t="s">
        <v>19</v>
      </c>
      <c r="E18" s="134" t="s">
        <v>21</v>
      </c>
      <c r="F18" s="134"/>
      <c r="G18" s="240">
        <f>G19</f>
        <v>15.6</v>
      </c>
      <c r="H18" s="240">
        <f>H19</f>
        <v>15.6</v>
      </c>
      <c r="I18" s="96">
        <f t="shared" si="0"/>
        <v>100</v>
      </c>
      <c r="J18" s="97">
        <f t="shared" si="1"/>
        <v>0</v>
      </c>
    </row>
    <row r="19" spans="1:10" s="115" customFormat="1" ht="66.75" customHeight="1">
      <c r="A19" s="135" t="s">
        <v>16</v>
      </c>
      <c r="B19" s="136">
        <v>800</v>
      </c>
      <c r="C19" s="137" t="s">
        <v>11</v>
      </c>
      <c r="D19" s="137" t="s">
        <v>19</v>
      </c>
      <c r="E19" s="138" t="s">
        <v>21</v>
      </c>
      <c r="F19" s="138" t="s">
        <v>17</v>
      </c>
      <c r="G19" s="241">
        <v>15.6</v>
      </c>
      <c r="H19" s="241">
        <v>15.6</v>
      </c>
      <c r="I19" s="96">
        <f t="shared" si="0"/>
        <v>100</v>
      </c>
      <c r="J19" s="97">
        <f t="shared" si="1"/>
        <v>0</v>
      </c>
    </row>
    <row r="20" spans="1:10" ht="38.25">
      <c r="A20" s="110" t="s">
        <v>22</v>
      </c>
      <c r="B20" s="111">
        <v>800</v>
      </c>
      <c r="C20" s="112" t="s">
        <v>11</v>
      </c>
      <c r="D20" s="112" t="s">
        <v>23</v>
      </c>
      <c r="E20" s="113"/>
      <c r="F20" s="113"/>
      <c r="G20" s="239">
        <f>G21+G26+G28</f>
        <v>4782.5140000000001</v>
      </c>
      <c r="H20" s="239">
        <f>H21+H26+H28</f>
        <v>4379.1953300000005</v>
      </c>
      <c r="I20" s="96">
        <f t="shared" si="0"/>
        <v>91.566806286400833</v>
      </c>
      <c r="J20" s="97">
        <f t="shared" si="1"/>
        <v>-403.31866999999966</v>
      </c>
    </row>
    <row r="21" spans="1:10" ht="89.25">
      <c r="A21" s="139" t="s">
        <v>163</v>
      </c>
      <c r="B21" s="132">
        <v>800</v>
      </c>
      <c r="C21" s="133" t="s">
        <v>11</v>
      </c>
      <c r="D21" s="133" t="s">
        <v>23</v>
      </c>
      <c r="E21" s="134" t="s">
        <v>24</v>
      </c>
      <c r="F21" s="134"/>
      <c r="G21" s="240">
        <f>G22+G23+G24+G25</f>
        <v>4380.7290000000003</v>
      </c>
      <c r="H21" s="240">
        <f>H22+H23+H24+H25</f>
        <v>4322.4000000000005</v>
      </c>
      <c r="I21" s="96">
        <f t="shared" si="0"/>
        <v>98.668509282359167</v>
      </c>
      <c r="J21" s="97">
        <f t="shared" si="1"/>
        <v>-58.328999999999724</v>
      </c>
    </row>
    <row r="22" spans="1:10" s="116" customFormat="1" ht="60">
      <c r="A22" s="135" t="s">
        <v>16</v>
      </c>
      <c r="B22" s="136">
        <v>800</v>
      </c>
      <c r="C22" s="137" t="s">
        <v>11</v>
      </c>
      <c r="D22" s="137" t="s">
        <v>23</v>
      </c>
      <c r="E22" s="138" t="s">
        <v>24</v>
      </c>
      <c r="F22" s="138" t="s">
        <v>17</v>
      </c>
      <c r="G22" s="241">
        <v>2987.0790000000002</v>
      </c>
      <c r="H22" s="241">
        <v>2987.1</v>
      </c>
      <c r="I22" s="96">
        <f t="shared" si="0"/>
        <v>100.00070302794133</v>
      </c>
      <c r="J22" s="97">
        <f t="shared" si="1"/>
        <v>2.099999999973079E-2</v>
      </c>
    </row>
    <row r="23" spans="1:10" s="116" customFormat="1" ht="30">
      <c r="A23" s="135" t="s">
        <v>25</v>
      </c>
      <c r="B23" s="138" t="s">
        <v>26</v>
      </c>
      <c r="C23" s="137" t="s">
        <v>11</v>
      </c>
      <c r="D23" s="137" t="s">
        <v>23</v>
      </c>
      <c r="E23" s="138" t="s">
        <v>24</v>
      </c>
      <c r="F23" s="138" t="s">
        <v>27</v>
      </c>
      <c r="G23" s="241">
        <v>1248.4000000000001</v>
      </c>
      <c r="H23" s="242">
        <v>1190</v>
      </c>
      <c r="I23" s="96">
        <f t="shared" si="0"/>
        <v>95.322012175584732</v>
      </c>
      <c r="J23" s="97">
        <f t="shared" si="1"/>
        <v>-58.400000000000091</v>
      </c>
    </row>
    <row r="24" spans="1:10" s="116" customFormat="1" hidden="1">
      <c r="A24" s="140" t="s">
        <v>32</v>
      </c>
      <c r="B24" s="138" t="s">
        <v>26</v>
      </c>
      <c r="C24" s="137" t="s">
        <v>11</v>
      </c>
      <c r="D24" s="137" t="s">
        <v>23</v>
      </c>
      <c r="E24" s="138" t="s">
        <v>24</v>
      </c>
      <c r="F24" s="138" t="s">
        <v>33</v>
      </c>
      <c r="G24" s="241">
        <v>0</v>
      </c>
      <c r="H24" s="242"/>
      <c r="I24" s="96" t="e">
        <f t="shared" si="0"/>
        <v>#DIV/0!</v>
      </c>
      <c r="J24" s="97">
        <f t="shared" si="1"/>
        <v>0</v>
      </c>
    </row>
    <row r="25" spans="1:10" s="116" customFormat="1">
      <c r="A25" s="140" t="s">
        <v>28</v>
      </c>
      <c r="B25" s="138" t="s">
        <v>26</v>
      </c>
      <c r="C25" s="137" t="s">
        <v>11</v>
      </c>
      <c r="D25" s="137" t="s">
        <v>23</v>
      </c>
      <c r="E25" s="138" t="s">
        <v>24</v>
      </c>
      <c r="F25" s="138" t="s">
        <v>26</v>
      </c>
      <c r="G25" s="241">
        <v>145.25</v>
      </c>
      <c r="H25" s="241">
        <v>145.30000000000001</v>
      </c>
      <c r="I25" s="96">
        <f t="shared" si="0"/>
        <v>100.03442340791739</v>
      </c>
      <c r="J25" s="97">
        <f t="shared" si="1"/>
        <v>5.0000000000011369E-2</v>
      </c>
    </row>
    <row r="26" spans="1:10" ht="64.5" customHeight="1">
      <c r="A26" s="139" t="s">
        <v>164</v>
      </c>
      <c r="B26" s="132">
        <v>800</v>
      </c>
      <c r="C26" s="133" t="s">
        <v>11</v>
      </c>
      <c r="D26" s="133" t="s">
        <v>23</v>
      </c>
      <c r="E26" s="134" t="s">
        <v>29</v>
      </c>
      <c r="F26" s="134"/>
      <c r="G26" s="240">
        <f>G27</f>
        <v>401.78500000000003</v>
      </c>
      <c r="H26" s="240">
        <f>H27</f>
        <v>56.79533</v>
      </c>
      <c r="I26" s="96">
        <f t="shared" si="0"/>
        <v>14.135751708003037</v>
      </c>
      <c r="J26" s="97">
        <f t="shared" si="1"/>
        <v>-344.98967000000005</v>
      </c>
    </row>
    <row r="27" spans="1:10" ht="24.75" customHeight="1">
      <c r="A27" s="135" t="s">
        <v>16</v>
      </c>
      <c r="B27" s="136">
        <v>800</v>
      </c>
      <c r="C27" s="137" t="s">
        <v>11</v>
      </c>
      <c r="D27" s="137" t="s">
        <v>23</v>
      </c>
      <c r="E27" s="138" t="s">
        <v>29</v>
      </c>
      <c r="F27" s="138" t="s">
        <v>17</v>
      </c>
      <c r="G27" s="241">
        <v>401.78500000000003</v>
      </c>
      <c r="H27" s="241">
        <v>56.79533</v>
      </c>
      <c r="I27" s="96">
        <f t="shared" si="0"/>
        <v>14.135751708003037</v>
      </c>
      <c r="J27" s="97">
        <f t="shared" si="1"/>
        <v>-344.98967000000005</v>
      </c>
    </row>
    <row r="28" spans="1:10" s="115" customFormat="1" ht="51" hidden="1">
      <c r="A28" s="139" t="s">
        <v>30</v>
      </c>
      <c r="B28" s="132">
        <v>800</v>
      </c>
      <c r="C28" s="133" t="s">
        <v>11</v>
      </c>
      <c r="D28" s="133" t="s">
        <v>23</v>
      </c>
      <c r="E28" s="134" t="s">
        <v>31</v>
      </c>
      <c r="F28" s="134"/>
      <c r="G28" s="240">
        <f>G29</f>
        <v>0</v>
      </c>
      <c r="H28" s="240">
        <f>H29</f>
        <v>0</v>
      </c>
      <c r="I28" s="96" t="e">
        <f t="shared" si="0"/>
        <v>#DIV/0!</v>
      </c>
      <c r="J28" s="97">
        <f t="shared" si="1"/>
        <v>0</v>
      </c>
    </row>
    <row r="29" spans="1:10" s="116" customFormat="1" hidden="1">
      <c r="A29" s="140" t="s">
        <v>32</v>
      </c>
      <c r="B29" s="136">
        <v>800</v>
      </c>
      <c r="C29" s="137" t="s">
        <v>11</v>
      </c>
      <c r="D29" s="137" t="s">
        <v>23</v>
      </c>
      <c r="E29" s="138" t="s">
        <v>31</v>
      </c>
      <c r="F29" s="138" t="s">
        <v>33</v>
      </c>
      <c r="G29" s="241"/>
      <c r="H29" s="241"/>
      <c r="I29" s="96" t="e">
        <f t="shared" si="0"/>
        <v>#DIV/0!</v>
      </c>
      <c r="J29" s="97">
        <f t="shared" si="1"/>
        <v>0</v>
      </c>
    </row>
    <row r="30" spans="1:10" ht="26.25" customHeight="1">
      <c r="A30" s="117" t="s">
        <v>34</v>
      </c>
      <c r="B30" s="113" t="s">
        <v>26</v>
      </c>
      <c r="C30" s="112" t="s">
        <v>11</v>
      </c>
      <c r="D30" s="112" t="s">
        <v>35</v>
      </c>
      <c r="E30" s="113"/>
      <c r="F30" s="113"/>
      <c r="G30" s="239">
        <f>G31</f>
        <v>133</v>
      </c>
      <c r="H30" s="239">
        <f>H31</f>
        <v>133</v>
      </c>
      <c r="I30" s="96">
        <f t="shared" si="0"/>
        <v>100</v>
      </c>
      <c r="J30" s="97">
        <f t="shared" si="1"/>
        <v>0</v>
      </c>
    </row>
    <row r="31" spans="1:10" ht="51">
      <c r="A31" s="141" t="s">
        <v>36</v>
      </c>
      <c r="B31" s="134" t="s">
        <v>26</v>
      </c>
      <c r="C31" s="133" t="s">
        <v>11</v>
      </c>
      <c r="D31" s="133" t="s">
        <v>35</v>
      </c>
      <c r="E31" s="134" t="s">
        <v>37</v>
      </c>
      <c r="F31" s="134"/>
      <c r="G31" s="240">
        <f>G32</f>
        <v>133</v>
      </c>
      <c r="H31" s="240">
        <f>H32</f>
        <v>133</v>
      </c>
      <c r="I31" s="96">
        <f t="shared" si="0"/>
        <v>100</v>
      </c>
      <c r="J31" s="97">
        <f t="shared" si="1"/>
        <v>0</v>
      </c>
    </row>
    <row r="32" spans="1:10" s="116" customFormat="1" ht="15" customHeight="1">
      <c r="A32" s="140" t="s">
        <v>38</v>
      </c>
      <c r="B32" s="138" t="s">
        <v>26</v>
      </c>
      <c r="C32" s="137" t="s">
        <v>11</v>
      </c>
      <c r="D32" s="137" t="s">
        <v>35</v>
      </c>
      <c r="E32" s="138" t="s">
        <v>37</v>
      </c>
      <c r="F32" s="138" t="s">
        <v>39</v>
      </c>
      <c r="G32" s="241">
        <v>133</v>
      </c>
      <c r="H32" s="241">
        <v>133</v>
      </c>
      <c r="I32" s="96">
        <f t="shared" si="0"/>
        <v>100</v>
      </c>
      <c r="J32" s="97">
        <f t="shared" si="1"/>
        <v>0</v>
      </c>
    </row>
    <row r="33" spans="1:10" s="116" customFormat="1">
      <c r="A33" s="117" t="s">
        <v>40</v>
      </c>
      <c r="B33" s="113" t="s">
        <v>26</v>
      </c>
      <c r="C33" s="112" t="s">
        <v>11</v>
      </c>
      <c r="D33" s="112" t="s">
        <v>41</v>
      </c>
      <c r="E33" s="113"/>
      <c r="F33" s="113"/>
      <c r="G33" s="239">
        <f>G34+G36+G38</f>
        <v>1417.3389999999999</v>
      </c>
      <c r="H33" s="239">
        <f t="shared" ref="H33:J33" si="2">H34+H36+H38</f>
        <v>1293.8178699999999</v>
      </c>
      <c r="I33" s="96">
        <f t="shared" si="0"/>
        <v>91.284997449445754</v>
      </c>
      <c r="J33" s="239">
        <f t="shared" si="2"/>
        <v>-123.52113</v>
      </c>
    </row>
    <row r="34" spans="1:10" s="116" customFormat="1" ht="39" hidden="1" customHeight="1">
      <c r="A34" s="141" t="s">
        <v>42</v>
      </c>
      <c r="B34" s="134" t="s">
        <v>26</v>
      </c>
      <c r="C34" s="133" t="s">
        <v>11</v>
      </c>
      <c r="D34" s="133" t="s">
        <v>41</v>
      </c>
      <c r="E34" s="134" t="s">
        <v>43</v>
      </c>
      <c r="F34" s="134"/>
      <c r="G34" s="240">
        <f>G35</f>
        <v>0</v>
      </c>
      <c r="H34" s="240">
        <f>H35</f>
        <v>0</v>
      </c>
      <c r="I34" s="96" t="e">
        <f t="shared" si="0"/>
        <v>#DIV/0!</v>
      </c>
      <c r="J34" s="97">
        <f t="shared" si="1"/>
        <v>0</v>
      </c>
    </row>
    <row r="35" spans="1:10" s="116" customFormat="1" ht="30" hidden="1">
      <c r="A35" s="135" t="s">
        <v>25</v>
      </c>
      <c r="B35" s="138" t="s">
        <v>26</v>
      </c>
      <c r="C35" s="137" t="s">
        <v>11</v>
      </c>
      <c r="D35" s="137" t="s">
        <v>41</v>
      </c>
      <c r="E35" s="138" t="s">
        <v>43</v>
      </c>
      <c r="F35" s="138" t="s">
        <v>27</v>
      </c>
      <c r="G35" s="241"/>
      <c r="H35" s="241"/>
      <c r="I35" s="96" t="e">
        <f t="shared" si="0"/>
        <v>#DIV/0!</v>
      </c>
      <c r="J35" s="97">
        <f t="shared" si="1"/>
        <v>0</v>
      </c>
    </row>
    <row r="36" spans="1:10" s="116" customFormat="1" ht="51">
      <c r="A36" s="141" t="s">
        <v>196</v>
      </c>
      <c r="B36" s="134" t="s">
        <v>26</v>
      </c>
      <c r="C36" s="133" t="s">
        <v>11</v>
      </c>
      <c r="D36" s="133" t="s">
        <v>41</v>
      </c>
      <c r="E36" s="134" t="s">
        <v>197</v>
      </c>
      <c r="F36" s="134"/>
      <c r="G36" s="240">
        <f>G37</f>
        <v>257.03899999999999</v>
      </c>
      <c r="H36" s="240">
        <f>H37</f>
        <v>253.51786999999999</v>
      </c>
      <c r="I36" s="96">
        <f t="shared" ref="I36:I37" si="3">SUM(H36/G36*100)</f>
        <v>98.63011838670397</v>
      </c>
      <c r="J36" s="97">
        <f t="shared" ref="J36:J37" si="4">SUM(H36-G36)</f>
        <v>-3.5211299999999994</v>
      </c>
    </row>
    <row r="37" spans="1:10" s="116" customFormat="1" ht="30">
      <c r="A37" s="135" t="s">
        <v>25</v>
      </c>
      <c r="B37" s="138" t="s">
        <v>26</v>
      </c>
      <c r="C37" s="137" t="s">
        <v>11</v>
      </c>
      <c r="D37" s="137" t="s">
        <v>41</v>
      </c>
      <c r="E37" s="138" t="s">
        <v>197</v>
      </c>
      <c r="F37" s="138" t="s">
        <v>26</v>
      </c>
      <c r="G37" s="241">
        <v>257.03899999999999</v>
      </c>
      <c r="H37" s="241">
        <v>253.51786999999999</v>
      </c>
      <c r="I37" s="96">
        <f t="shared" si="3"/>
        <v>98.63011838670397</v>
      </c>
      <c r="J37" s="97">
        <f t="shared" si="4"/>
        <v>-3.5211299999999994</v>
      </c>
    </row>
    <row r="38" spans="1:10" s="116" customFormat="1" ht="63.75">
      <c r="A38" s="141" t="s">
        <v>128</v>
      </c>
      <c r="B38" s="134" t="s">
        <v>26</v>
      </c>
      <c r="C38" s="133" t="s">
        <v>11</v>
      </c>
      <c r="D38" s="133" t="s">
        <v>41</v>
      </c>
      <c r="E38" s="134" t="s">
        <v>127</v>
      </c>
      <c r="F38" s="134"/>
      <c r="G38" s="240">
        <f>G39</f>
        <v>1160.3</v>
      </c>
      <c r="H38" s="240">
        <f>H39</f>
        <v>1040.3</v>
      </c>
      <c r="I38" s="96">
        <f t="shared" si="0"/>
        <v>89.657847108506417</v>
      </c>
      <c r="J38" s="97">
        <f t="shared" si="1"/>
        <v>-120</v>
      </c>
    </row>
    <row r="39" spans="1:10" s="116" customFormat="1" ht="30">
      <c r="A39" s="135" t="s">
        <v>25</v>
      </c>
      <c r="B39" s="138" t="s">
        <v>26</v>
      </c>
      <c r="C39" s="137" t="s">
        <v>11</v>
      </c>
      <c r="D39" s="137" t="s">
        <v>41</v>
      </c>
      <c r="E39" s="138" t="s">
        <v>127</v>
      </c>
      <c r="F39" s="138" t="s">
        <v>27</v>
      </c>
      <c r="G39" s="241">
        <v>1160.3</v>
      </c>
      <c r="H39" s="241">
        <v>1040.3</v>
      </c>
      <c r="I39" s="96">
        <f t="shared" si="0"/>
        <v>89.657847108506417</v>
      </c>
      <c r="J39" s="97">
        <f t="shared" si="1"/>
        <v>-120</v>
      </c>
    </row>
    <row r="40" spans="1:10" s="118" customFormat="1">
      <c r="A40" s="110" t="s">
        <v>44</v>
      </c>
      <c r="B40" s="111">
        <v>800</v>
      </c>
      <c r="C40" s="112" t="s">
        <v>11</v>
      </c>
      <c r="D40" s="112" t="s">
        <v>45</v>
      </c>
      <c r="E40" s="113"/>
      <c r="F40" s="113"/>
      <c r="G40" s="239">
        <f>G41</f>
        <v>217.75</v>
      </c>
      <c r="H40" s="239">
        <f>H41</f>
        <v>0</v>
      </c>
      <c r="I40" s="96">
        <f t="shared" si="0"/>
        <v>0</v>
      </c>
      <c r="J40" s="97">
        <f t="shared" si="1"/>
        <v>-217.75</v>
      </c>
    </row>
    <row r="41" spans="1:10" s="119" customFormat="1" ht="52.5" customHeight="1">
      <c r="A41" s="139" t="s">
        <v>30</v>
      </c>
      <c r="B41" s="132">
        <v>800</v>
      </c>
      <c r="C41" s="133" t="s">
        <v>11</v>
      </c>
      <c r="D41" s="133" t="s">
        <v>45</v>
      </c>
      <c r="E41" s="134" t="s">
        <v>31</v>
      </c>
      <c r="F41" s="134"/>
      <c r="G41" s="240">
        <f>G42</f>
        <v>217.75</v>
      </c>
      <c r="H41" s="240">
        <f>H42</f>
        <v>0</v>
      </c>
      <c r="I41" s="96">
        <f t="shared" si="0"/>
        <v>0</v>
      </c>
      <c r="J41" s="97">
        <f t="shared" si="1"/>
        <v>-217.75</v>
      </c>
    </row>
    <row r="42" spans="1:10" s="120" customFormat="1">
      <c r="A42" s="140" t="s">
        <v>28</v>
      </c>
      <c r="B42" s="136">
        <v>800</v>
      </c>
      <c r="C42" s="137" t="s">
        <v>11</v>
      </c>
      <c r="D42" s="137" t="s">
        <v>45</v>
      </c>
      <c r="E42" s="138" t="s">
        <v>31</v>
      </c>
      <c r="F42" s="138" t="s">
        <v>26</v>
      </c>
      <c r="G42" s="241">
        <v>217.75</v>
      </c>
      <c r="H42" s="241">
        <v>0</v>
      </c>
      <c r="I42" s="96">
        <f t="shared" si="0"/>
        <v>0</v>
      </c>
      <c r="J42" s="97">
        <f t="shared" si="1"/>
        <v>-217.75</v>
      </c>
    </row>
    <row r="43" spans="1:10" s="118" customFormat="1">
      <c r="A43" s="110" t="s">
        <v>46</v>
      </c>
      <c r="B43" s="111">
        <v>800</v>
      </c>
      <c r="C43" s="112" t="s">
        <v>11</v>
      </c>
      <c r="D43" s="112" t="s">
        <v>47</v>
      </c>
      <c r="E43" s="113"/>
      <c r="F43" s="113"/>
      <c r="G43" s="239">
        <f>G44+G47+G51+G49</f>
        <v>491</v>
      </c>
      <c r="H43" s="239">
        <f>H44+H47+H51+H49</f>
        <v>266.72500000000002</v>
      </c>
      <c r="I43" s="96">
        <f t="shared" si="0"/>
        <v>54.322810590631363</v>
      </c>
      <c r="J43" s="97">
        <f t="shared" si="1"/>
        <v>-224.27499999999998</v>
      </c>
    </row>
    <row r="44" spans="1:10" s="118" customFormat="1" ht="89.25">
      <c r="A44" s="139" t="s">
        <v>163</v>
      </c>
      <c r="B44" s="132">
        <v>800</v>
      </c>
      <c r="C44" s="133" t="s">
        <v>11</v>
      </c>
      <c r="D44" s="133" t="s">
        <v>47</v>
      </c>
      <c r="E44" s="134" t="s">
        <v>24</v>
      </c>
      <c r="F44" s="134"/>
      <c r="G44" s="243">
        <f>SUM(G45:G46)</f>
        <v>241</v>
      </c>
      <c r="H44" s="243">
        <f>SUM(H45:H46)</f>
        <v>219.22499999999999</v>
      </c>
      <c r="I44" s="96">
        <f t="shared" si="0"/>
        <v>90.96473029045643</v>
      </c>
      <c r="J44" s="97">
        <f t="shared" si="1"/>
        <v>-21.775000000000006</v>
      </c>
    </row>
    <row r="45" spans="1:10" s="118" customFormat="1" ht="30">
      <c r="A45" s="135" t="s">
        <v>25</v>
      </c>
      <c r="B45" s="138" t="s">
        <v>26</v>
      </c>
      <c r="C45" s="137" t="s">
        <v>11</v>
      </c>
      <c r="D45" s="137" t="s">
        <v>47</v>
      </c>
      <c r="E45" s="138" t="s">
        <v>24</v>
      </c>
      <c r="F45" s="138" t="s">
        <v>27</v>
      </c>
      <c r="G45" s="241">
        <v>25</v>
      </c>
      <c r="H45" s="241">
        <v>7.2249999999999996</v>
      </c>
      <c r="I45" s="96">
        <f t="shared" si="0"/>
        <v>28.9</v>
      </c>
      <c r="J45" s="97">
        <f t="shared" si="1"/>
        <v>-17.774999999999999</v>
      </c>
    </row>
    <row r="46" spans="1:10" s="118" customFormat="1">
      <c r="A46" s="140" t="s">
        <v>32</v>
      </c>
      <c r="B46" s="138" t="s">
        <v>26</v>
      </c>
      <c r="C46" s="137" t="s">
        <v>11</v>
      </c>
      <c r="D46" s="137" t="s">
        <v>47</v>
      </c>
      <c r="E46" s="138" t="s">
        <v>24</v>
      </c>
      <c r="F46" s="138" t="s">
        <v>33</v>
      </c>
      <c r="G46" s="241">
        <v>216</v>
      </c>
      <c r="H46" s="241">
        <v>212</v>
      </c>
      <c r="I46" s="96">
        <f t="shared" si="0"/>
        <v>98.148148148148152</v>
      </c>
      <c r="J46" s="97">
        <f t="shared" si="1"/>
        <v>-4</v>
      </c>
    </row>
    <row r="47" spans="1:10" s="119" customFormat="1" ht="78.75" customHeight="1">
      <c r="A47" s="142" t="s">
        <v>165</v>
      </c>
      <c r="B47" s="143">
        <v>800</v>
      </c>
      <c r="C47" s="144" t="s">
        <v>11</v>
      </c>
      <c r="D47" s="144" t="s">
        <v>47</v>
      </c>
      <c r="E47" s="145" t="s">
        <v>48</v>
      </c>
      <c r="F47" s="145"/>
      <c r="G47" s="244">
        <f>G48</f>
        <v>250</v>
      </c>
      <c r="H47" s="244">
        <f>H48</f>
        <v>47.5</v>
      </c>
      <c r="I47" s="96">
        <f t="shared" si="0"/>
        <v>19</v>
      </c>
      <c r="J47" s="97">
        <f t="shared" si="1"/>
        <v>-202.5</v>
      </c>
    </row>
    <row r="48" spans="1:10" s="120" customFormat="1" ht="30">
      <c r="A48" s="135" t="s">
        <v>25</v>
      </c>
      <c r="B48" s="146">
        <v>800</v>
      </c>
      <c r="C48" s="137" t="s">
        <v>11</v>
      </c>
      <c r="D48" s="137" t="s">
        <v>47</v>
      </c>
      <c r="E48" s="138" t="s">
        <v>48</v>
      </c>
      <c r="F48" s="138" t="s">
        <v>27</v>
      </c>
      <c r="G48" s="241">
        <v>250</v>
      </c>
      <c r="H48" s="245">
        <v>47.5</v>
      </c>
      <c r="I48" s="96">
        <f t="shared" si="0"/>
        <v>19</v>
      </c>
      <c r="J48" s="97">
        <f t="shared" si="1"/>
        <v>-202.5</v>
      </c>
    </row>
    <row r="49" spans="1:10" s="120" customFormat="1" ht="64.5" hidden="1">
      <c r="A49" s="147" t="s">
        <v>135</v>
      </c>
      <c r="B49" s="143">
        <v>800</v>
      </c>
      <c r="C49" s="144" t="s">
        <v>11</v>
      </c>
      <c r="D49" s="144" t="s">
        <v>47</v>
      </c>
      <c r="E49" s="145" t="s">
        <v>136</v>
      </c>
      <c r="F49" s="145"/>
      <c r="G49" s="244">
        <f>G50</f>
        <v>0</v>
      </c>
      <c r="H49" s="244">
        <f>H50</f>
        <v>0</v>
      </c>
      <c r="I49" s="96" t="e">
        <f t="shared" si="0"/>
        <v>#DIV/0!</v>
      </c>
      <c r="J49" s="97">
        <f t="shared" si="1"/>
        <v>0</v>
      </c>
    </row>
    <row r="50" spans="1:10" s="120" customFormat="1" ht="30" hidden="1">
      <c r="A50" s="135" t="s">
        <v>25</v>
      </c>
      <c r="B50" s="146">
        <v>800</v>
      </c>
      <c r="C50" s="137" t="s">
        <v>11</v>
      </c>
      <c r="D50" s="137" t="s">
        <v>47</v>
      </c>
      <c r="E50" s="138" t="s">
        <v>136</v>
      </c>
      <c r="F50" s="138" t="s">
        <v>27</v>
      </c>
      <c r="G50" s="241"/>
      <c r="H50" s="245"/>
      <c r="I50" s="96" t="e">
        <f t="shared" si="0"/>
        <v>#DIV/0!</v>
      </c>
      <c r="J50" s="97">
        <f t="shared" si="1"/>
        <v>0</v>
      </c>
    </row>
    <row r="51" spans="1:10" s="120" customFormat="1" ht="115.5" hidden="1">
      <c r="A51" s="142" t="s">
        <v>166</v>
      </c>
      <c r="B51" s="143">
        <v>800</v>
      </c>
      <c r="C51" s="144" t="s">
        <v>11</v>
      </c>
      <c r="D51" s="144" t="s">
        <v>47</v>
      </c>
      <c r="E51" s="134" t="s">
        <v>133</v>
      </c>
      <c r="F51" s="145"/>
      <c r="G51" s="244">
        <f>G52</f>
        <v>0</v>
      </c>
      <c r="H51" s="244">
        <f>H52</f>
        <v>0</v>
      </c>
      <c r="I51" s="96" t="e">
        <f t="shared" si="0"/>
        <v>#DIV/0!</v>
      </c>
      <c r="J51" s="97">
        <f t="shared" si="1"/>
        <v>0</v>
      </c>
    </row>
    <row r="52" spans="1:10" s="120" customFormat="1" ht="60" hidden="1">
      <c r="A52" s="135" t="s">
        <v>16</v>
      </c>
      <c r="B52" s="146">
        <v>800</v>
      </c>
      <c r="C52" s="137" t="s">
        <v>11</v>
      </c>
      <c r="D52" s="137" t="s">
        <v>47</v>
      </c>
      <c r="E52" s="138" t="s">
        <v>134</v>
      </c>
      <c r="F52" s="138" t="s">
        <v>17</v>
      </c>
      <c r="G52" s="241"/>
      <c r="H52" s="245"/>
      <c r="I52" s="96" t="e">
        <f t="shared" si="0"/>
        <v>#DIV/0!</v>
      </c>
      <c r="J52" s="97">
        <f t="shared" si="1"/>
        <v>0</v>
      </c>
    </row>
    <row r="53" spans="1:10" ht="15.75">
      <c r="A53" s="121" t="s">
        <v>49</v>
      </c>
      <c r="B53" s="159" t="s">
        <v>26</v>
      </c>
      <c r="C53" s="158" t="s">
        <v>13</v>
      </c>
      <c r="D53" s="109"/>
      <c r="E53" s="122"/>
      <c r="F53" s="122"/>
      <c r="G53" s="238">
        <f>SUM(G54)</f>
        <v>227.47424000000001</v>
      </c>
      <c r="H53" s="238">
        <f>SUM(H54)</f>
        <v>227.5</v>
      </c>
      <c r="I53" s="96">
        <f t="shared" si="0"/>
        <v>100.01132435918898</v>
      </c>
      <c r="J53" s="97">
        <f t="shared" si="1"/>
        <v>2.5759999999991123E-2</v>
      </c>
    </row>
    <row r="54" spans="1:10">
      <c r="A54" s="110" t="s">
        <v>50</v>
      </c>
      <c r="B54" s="111">
        <v>800</v>
      </c>
      <c r="C54" s="112" t="s">
        <v>13</v>
      </c>
      <c r="D54" s="112" t="s">
        <v>19</v>
      </c>
      <c r="E54" s="113"/>
      <c r="F54" s="113"/>
      <c r="G54" s="239">
        <f>SUM(G55)</f>
        <v>227.47424000000001</v>
      </c>
      <c r="H54" s="239">
        <f>SUM(H55)</f>
        <v>227.5</v>
      </c>
      <c r="I54" s="96">
        <f t="shared" si="0"/>
        <v>100.01132435918898</v>
      </c>
      <c r="J54" s="97">
        <f t="shared" si="1"/>
        <v>2.5759999999991123E-2</v>
      </c>
    </row>
    <row r="55" spans="1:10" ht="78" customHeight="1">
      <c r="A55" s="148" t="s">
        <v>167</v>
      </c>
      <c r="B55" s="125">
        <v>800</v>
      </c>
      <c r="C55" s="133" t="s">
        <v>13</v>
      </c>
      <c r="D55" s="133" t="s">
        <v>19</v>
      </c>
      <c r="E55" s="134" t="s">
        <v>51</v>
      </c>
      <c r="F55" s="134"/>
      <c r="G55" s="243">
        <f>G56+G57</f>
        <v>227.47424000000001</v>
      </c>
      <c r="H55" s="243">
        <f>H56+H57</f>
        <v>227.5</v>
      </c>
      <c r="I55" s="96">
        <f t="shared" si="0"/>
        <v>100.01132435918898</v>
      </c>
      <c r="J55" s="97">
        <f t="shared" si="1"/>
        <v>2.5759999999991123E-2</v>
      </c>
    </row>
    <row r="56" spans="1:10" ht="60">
      <c r="A56" s="135" t="s">
        <v>16</v>
      </c>
      <c r="B56" s="149">
        <v>800</v>
      </c>
      <c r="C56" s="137" t="s">
        <v>13</v>
      </c>
      <c r="D56" s="137" t="s">
        <v>19</v>
      </c>
      <c r="E56" s="138" t="s">
        <v>51</v>
      </c>
      <c r="F56" s="138" t="s">
        <v>17</v>
      </c>
      <c r="G56" s="241">
        <v>207.47424000000001</v>
      </c>
      <c r="H56" s="245">
        <v>207.5</v>
      </c>
      <c r="I56" s="96">
        <f t="shared" si="0"/>
        <v>100.01241599921032</v>
      </c>
      <c r="J56" s="97">
        <f t="shared" si="1"/>
        <v>2.5759999999991123E-2</v>
      </c>
    </row>
    <row r="57" spans="1:10" s="116" customFormat="1" ht="30">
      <c r="A57" s="135" t="s">
        <v>25</v>
      </c>
      <c r="B57" s="149">
        <v>800</v>
      </c>
      <c r="C57" s="137" t="s">
        <v>13</v>
      </c>
      <c r="D57" s="137" t="s">
        <v>19</v>
      </c>
      <c r="E57" s="138" t="s">
        <v>51</v>
      </c>
      <c r="F57" s="138" t="s">
        <v>27</v>
      </c>
      <c r="G57" s="241">
        <v>20</v>
      </c>
      <c r="H57" s="245">
        <v>20</v>
      </c>
      <c r="I57" s="96">
        <f t="shared" si="0"/>
        <v>100</v>
      </c>
      <c r="J57" s="97">
        <f t="shared" si="1"/>
        <v>0</v>
      </c>
    </row>
    <row r="58" spans="1:10" ht="31.5">
      <c r="A58" s="121" t="s">
        <v>52</v>
      </c>
      <c r="B58" s="159" t="s">
        <v>26</v>
      </c>
      <c r="C58" s="158" t="s">
        <v>19</v>
      </c>
      <c r="D58" s="109"/>
      <c r="E58" s="122"/>
      <c r="F58" s="122"/>
      <c r="G58" s="238">
        <f>SUM(G59)</f>
        <v>450</v>
      </c>
      <c r="H58" s="238">
        <f>SUM(H59)</f>
        <v>96.474999999999994</v>
      </c>
      <c r="I58" s="96">
        <f t="shared" si="0"/>
        <v>21.438888888888886</v>
      </c>
      <c r="J58" s="97">
        <f t="shared" si="1"/>
        <v>-353.52499999999998</v>
      </c>
    </row>
    <row r="59" spans="1:10">
      <c r="A59" s="117" t="s">
        <v>53</v>
      </c>
      <c r="B59" s="113" t="s">
        <v>26</v>
      </c>
      <c r="C59" s="112" t="s">
        <v>19</v>
      </c>
      <c r="D59" s="113" t="s">
        <v>54</v>
      </c>
      <c r="E59" s="113"/>
      <c r="F59" s="113"/>
      <c r="G59" s="239">
        <f>G60</f>
        <v>450</v>
      </c>
      <c r="H59" s="239">
        <f>H60</f>
        <v>96.474999999999994</v>
      </c>
      <c r="I59" s="96">
        <f t="shared" si="0"/>
        <v>21.438888888888886</v>
      </c>
      <c r="J59" s="97">
        <f t="shared" si="1"/>
        <v>-353.52499999999998</v>
      </c>
    </row>
    <row r="60" spans="1:10" ht="52.5" customHeight="1">
      <c r="A60" s="139" t="s">
        <v>55</v>
      </c>
      <c r="B60" s="132">
        <v>800</v>
      </c>
      <c r="C60" s="133" t="s">
        <v>19</v>
      </c>
      <c r="D60" s="134" t="s">
        <v>54</v>
      </c>
      <c r="E60" s="134" t="s">
        <v>56</v>
      </c>
      <c r="F60" s="134"/>
      <c r="G60" s="243">
        <f>G61</f>
        <v>450</v>
      </c>
      <c r="H60" s="243">
        <f>H61</f>
        <v>96.474999999999994</v>
      </c>
      <c r="I60" s="96">
        <f t="shared" si="0"/>
        <v>21.438888888888886</v>
      </c>
      <c r="J60" s="97">
        <f t="shared" si="1"/>
        <v>-353.52499999999998</v>
      </c>
    </row>
    <row r="61" spans="1:10" s="116" customFormat="1" ht="26.25" customHeight="1">
      <c r="A61" s="135" t="s">
        <v>25</v>
      </c>
      <c r="B61" s="136">
        <v>800</v>
      </c>
      <c r="C61" s="137" t="s">
        <v>19</v>
      </c>
      <c r="D61" s="138" t="s">
        <v>54</v>
      </c>
      <c r="E61" s="138" t="s">
        <v>56</v>
      </c>
      <c r="F61" s="138" t="s">
        <v>27</v>
      </c>
      <c r="G61" s="241">
        <v>450</v>
      </c>
      <c r="H61" s="245">
        <v>96.474999999999994</v>
      </c>
      <c r="I61" s="96">
        <f t="shared" si="0"/>
        <v>21.438888888888886</v>
      </c>
      <c r="J61" s="97">
        <f t="shared" si="1"/>
        <v>-353.52499999999998</v>
      </c>
    </row>
    <row r="62" spans="1:10" ht="16.5">
      <c r="A62" s="123" t="s">
        <v>57</v>
      </c>
      <c r="B62" s="157">
        <v>800</v>
      </c>
      <c r="C62" s="158" t="s">
        <v>23</v>
      </c>
      <c r="D62" s="159"/>
      <c r="E62" s="159"/>
      <c r="F62" s="159"/>
      <c r="G62" s="238">
        <f>G66+G77+G63</f>
        <v>13938.4018</v>
      </c>
      <c r="H62" s="238">
        <f>H66+H77+H63</f>
        <v>13572.4018</v>
      </c>
      <c r="I62" s="96">
        <f t="shared" si="0"/>
        <v>97.37416093142042</v>
      </c>
      <c r="J62" s="97">
        <f t="shared" si="1"/>
        <v>-366</v>
      </c>
    </row>
    <row r="63" spans="1:10" hidden="1">
      <c r="A63" s="117" t="s">
        <v>142</v>
      </c>
      <c r="B63" s="111">
        <v>800</v>
      </c>
      <c r="C63" s="112" t="s">
        <v>23</v>
      </c>
      <c r="D63" s="113" t="s">
        <v>69</v>
      </c>
      <c r="E63" s="113"/>
      <c r="F63" s="113"/>
      <c r="G63" s="246">
        <f>SUM(G64)</f>
        <v>0</v>
      </c>
      <c r="H63" s="246">
        <f>SUM(H64)</f>
        <v>0</v>
      </c>
      <c r="I63" s="96" t="e">
        <f t="shared" si="0"/>
        <v>#DIV/0!</v>
      </c>
      <c r="J63" s="97">
        <f t="shared" si="1"/>
        <v>0</v>
      </c>
    </row>
    <row r="64" spans="1:10" ht="63.75" hidden="1">
      <c r="A64" s="150" t="s">
        <v>143</v>
      </c>
      <c r="B64" s="132">
        <v>800</v>
      </c>
      <c r="C64" s="133" t="s">
        <v>23</v>
      </c>
      <c r="D64" s="134" t="s">
        <v>69</v>
      </c>
      <c r="E64" s="126" t="s">
        <v>144</v>
      </c>
      <c r="F64" s="126"/>
      <c r="G64" s="247">
        <f>SUM(G65)</f>
        <v>0</v>
      </c>
      <c r="H64" s="247">
        <f>SUM(H65)</f>
        <v>0</v>
      </c>
      <c r="I64" s="96" t="e">
        <f t="shared" si="0"/>
        <v>#DIV/0!</v>
      </c>
      <c r="J64" s="97">
        <f t="shared" si="1"/>
        <v>0</v>
      </c>
    </row>
    <row r="65" spans="1:10" ht="30" hidden="1">
      <c r="A65" s="135" t="s">
        <v>25</v>
      </c>
      <c r="B65" s="136">
        <v>800</v>
      </c>
      <c r="C65" s="137" t="s">
        <v>23</v>
      </c>
      <c r="D65" s="138" t="s">
        <v>69</v>
      </c>
      <c r="E65" s="151" t="s">
        <v>144</v>
      </c>
      <c r="F65" s="151" t="s">
        <v>27</v>
      </c>
      <c r="G65" s="241">
        <v>0</v>
      </c>
      <c r="H65" s="248">
        <v>0</v>
      </c>
      <c r="I65" s="96" t="e">
        <f t="shared" si="0"/>
        <v>#DIV/0!</v>
      </c>
      <c r="J65" s="97">
        <f t="shared" si="1"/>
        <v>0</v>
      </c>
    </row>
    <row r="66" spans="1:10" s="124" customFormat="1">
      <c r="A66" s="117" t="s">
        <v>58</v>
      </c>
      <c r="B66" s="111">
        <v>800</v>
      </c>
      <c r="C66" s="112" t="s">
        <v>23</v>
      </c>
      <c r="D66" s="113" t="s">
        <v>59</v>
      </c>
      <c r="E66" s="113"/>
      <c r="F66" s="113"/>
      <c r="G66" s="239">
        <f>G73+G80+G75+G67+G69+G71</f>
        <v>13463.4018</v>
      </c>
      <c r="H66" s="239">
        <f>H73+H80+H75+H67+H69+H71</f>
        <v>13097.4018</v>
      </c>
      <c r="I66" s="96">
        <f t="shared" si="0"/>
        <v>97.28151914770902</v>
      </c>
      <c r="J66" s="97">
        <f t="shared" si="1"/>
        <v>-366</v>
      </c>
    </row>
    <row r="67" spans="1:10" s="124" customFormat="1" ht="89.25">
      <c r="A67" s="150" t="s">
        <v>145</v>
      </c>
      <c r="B67" s="132">
        <v>800</v>
      </c>
      <c r="C67" s="133" t="s">
        <v>23</v>
      </c>
      <c r="D67" s="134" t="s">
        <v>59</v>
      </c>
      <c r="E67" s="126" t="s">
        <v>146</v>
      </c>
      <c r="F67" s="126"/>
      <c r="G67" s="247">
        <f>SUM(G68)</f>
        <v>2596</v>
      </c>
      <c r="H67" s="247">
        <f>SUM(H68)</f>
        <v>2230</v>
      </c>
      <c r="I67" s="96">
        <f t="shared" si="0"/>
        <v>85.901386748844374</v>
      </c>
      <c r="J67" s="97">
        <f t="shared" si="1"/>
        <v>-366</v>
      </c>
    </row>
    <row r="68" spans="1:10" s="124" customFormat="1" ht="30">
      <c r="A68" s="135" t="s">
        <v>25</v>
      </c>
      <c r="B68" s="136">
        <v>800</v>
      </c>
      <c r="C68" s="137" t="s">
        <v>23</v>
      </c>
      <c r="D68" s="138" t="s">
        <v>59</v>
      </c>
      <c r="E68" s="151" t="s">
        <v>146</v>
      </c>
      <c r="F68" s="151" t="s">
        <v>27</v>
      </c>
      <c r="G68" s="248">
        <v>2596</v>
      </c>
      <c r="H68" s="248">
        <v>2230</v>
      </c>
      <c r="I68" s="96">
        <f t="shared" si="0"/>
        <v>85.901386748844374</v>
      </c>
      <c r="J68" s="97">
        <f t="shared" si="1"/>
        <v>-366</v>
      </c>
    </row>
    <row r="69" spans="1:10" s="124" customFormat="1" ht="114.75">
      <c r="A69" s="141" t="s">
        <v>147</v>
      </c>
      <c r="B69" s="125">
        <v>800</v>
      </c>
      <c r="C69" s="152" t="s">
        <v>23</v>
      </c>
      <c r="D69" s="126" t="s">
        <v>59</v>
      </c>
      <c r="E69" s="126" t="s">
        <v>148</v>
      </c>
      <c r="F69" s="126"/>
      <c r="G69" s="243">
        <f>SUM(G70)</f>
        <v>2032.2</v>
      </c>
      <c r="H69" s="243">
        <f>SUM(H70)</f>
        <v>2032.2</v>
      </c>
      <c r="I69" s="96">
        <f t="shared" si="0"/>
        <v>100</v>
      </c>
      <c r="J69" s="97">
        <f t="shared" si="1"/>
        <v>0</v>
      </c>
    </row>
    <row r="70" spans="1:10" s="124" customFormat="1" ht="30">
      <c r="A70" s="135" t="s">
        <v>25</v>
      </c>
      <c r="B70" s="125">
        <v>800</v>
      </c>
      <c r="C70" s="153" t="s">
        <v>23</v>
      </c>
      <c r="D70" s="151" t="s">
        <v>59</v>
      </c>
      <c r="E70" s="151" t="s">
        <v>148</v>
      </c>
      <c r="F70" s="151" t="s">
        <v>27</v>
      </c>
      <c r="G70" s="249">
        <v>2032.2</v>
      </c>
      <c r="H70" s="249">
        <v>2032.2</v>
      </c>
      <c r="I70" s="96">
        <f t="shared" si="0"/>
        <v>100</v>
      </c>
      <c r="J70" s="97">
        <f t="shared" si="1"/>
        <v>0</v>
      </c>
    </row>
    <row r="71" spans="1:10" s="124" customFormat="1" ht="102">
      <c r="A71" s="147" t="s">
        <v>149</v>
      </c>
      <c r="B71" s="125">
        <v>800</v>
      </c>
      <c r="C71" s="152" t="s">
        <v>23</v>
      </c>
      <c r="D71" s="126" t="s">
        <v>59</v>
      </c>
      <c r="E71" s="126" t="s">
        <v>150</v>
      </c>
      <c r="F71" s="126"/>
      <c r="G71" s="243">
        <f>SUM(G72)</f>
        <v>8835.2018000000007</v>
      </c>
      <c r="H71" s="243">
        <f>SUM(H72)</f>
        <v>8835.2018000000007</v>
      </c>
      <c r="I71" s="96">
        <f t="shared" si="0"/>
        <v>100</v>
      </c>
      <c r="J71" s="97">
        <f t="shared" si="1"/>
        <v>0</v>
      </c>
    </row>
    <row r="72" spans="1:10" s="124" customFormat="1" ht="30">
      <c r="A72" s="135" t="s">
        <v>25</v>
      </c>
      <c r="B72" s="125">
        <v>800</v>
      </c>
      <c r="C72" s="153" t="s">
        <v>23</v>
      </c>
      <c r="D72" s="151" t="s">
        <v>59</v>
      </c>
      <c r="E72" s="151" t="s">
        <v>150</v>
      </c>
      <c r="F72" s="151" t="s">
        <v>27</v>
      </c>
      <c r="G72" s="249">
        <v>8835.2018000000007</v>
      </c>
      <c r="H72" s="249">
        <v>8835.2018000000007</v>
      </c>
      <c r="I72" s="96">
        <f t="shared" si="0"/>
        <v>100</v>
      </c>
      <c r="J72" s="97">
        <f t="shared" si="1"/>
        <v>0</v>
      </c>
    </row>
    <row r="73" spans="1:10" s="115" customFormat="1" ht="63.75" hidden="1">
      <c r="A73" s="141" t="s">
        <v>60</v>
      </c>
      <c r="B73" s="132">
        <v>800</v>
      </c>
      <c r="C73" s="133" t="s">
        <v>23</v>
      </c>
      <c r="D73" s="134" t="s">
        <v>59</v>
      </c>
      <c r="E73" s="126" t="s">
        <v>61</v>
      </c>
      <c r="F73" s="134"/>
      <c r="G73" s="243">
        <f>G74</f>
        <v>0</v>
      </c>
      <c r="H73" s="243">
        <f>H74</f>
        <v>0</v>
      </c>
      <c r="I73" s="96" t="e">
        <f t="shared" si="0"/>
        <v>#DIV/0!</v>
      </c>
      <c r="J73" s="97">
        <f t="shared" si="1"/>
        <v>0</v>
      </c>
    </row>
    <row r="74" spans="1:10" s="116" customFormat="1" hidden="1">
      <c r="A74" s="140" t="s">
        <v>38</v>
      </c>
      <c r="B74" s="136">
        <v>800</v>
      </c>
      <c r="C74" s="137" t="s">
        <v>23</v>
      </c>
      <c r="D74" s="138" t="s">
        <v>59</v>
      </c>
      <c r="E74" s="151" t="s">
        <v>61</v>
      </c>
      <c r="F74" s="138" t="s">
        <v>39</v>
      </c>
      <c r="G74" s="241"/>
      <c r="H74" s="245"/>
      <c r="I74" s="96" t="e">
        <f t="shared" si="0"/>
        <v>#DIV/0!</v>
      </c>
      <c r="J74" s="97">
        <f t="shared" si="1"/>
        <v>0</v>
      </c>
    </row>
    <row r="75" spans="1:10" s="116" customFormat="1" ht="63.75" hidden="1">
      <c r="A75" s="141" t="s">
        <v>62</v>
      </c>
      <c r="B75" s="132">
        <v>800</v>
      </c>
      <c r="C75" s="133" t="s">
        <v>23</v>
      </c>
      <c r="D75" s="134" t="s">
        <v>59</v>
      </c>
      <c r="E75" s="126" t="s">
        <v>63</v>
      </c>
      <c r="F75" s="134"/>
      <c r="G75" s="243">
        <f>G76</f>
        <v>0</v>
      </c>
      <c r="H75" s="243">
        <f>H76</f>
        <v>0</v>
      </c>
      <c r="I75" s="96" t="e">
        <f t="shared" si="0"/>
        <v>#DIV/0!</v>
      </c>
      <c r="J75" s="97">
        <f t="shared" si="1"/>
        <v>0</v>
      </c>
    </row>
    <row r="76" spans="1:10" s="116" customFormat="1" hidden="1">
      <c r="A76" s="140" t="s">
        <v>38</v>
      </c>
      <c r="B76" s="136">
        <v>800</v>
      </c>
      <c r="C76" s="137" t="s">
        <v>23</v>
      </c>
      <c r="D76" s="138" t="s">
        <v>59</v>
      </c>
      <c r="E76" s="151" t="s">
        <v>63</v>
      </c>
      <c r="F76" s="138" t="s">
        <v>39</v>
      </c>
      <c r="G76" s="241"/>
      <c r="H76" s="245"/>
      <c r="I76" s="96" t="e">
        <f t="shared" si="0"/>
        <v>#DIV/0!</v>
      </c>
      <c r="J76" s="97">
        <f t="shared" si="1"/>
        <v>0</v>
      </c>
    </row>
    <row r="77" spans="1:10" s="124" customFormat="1">
      <c r="A77" s="127" t="s">
        <v>64</v>
      </c>
      <c r="B77" s="111">
        <v>800</v>
      </c>
      <c r="C77" s="112" t="s">
        <v>23</v>
      </c>
      <c r="D77" s="113" t="s">
        <v>65</v>
      </c>
      <c r="E77" s="113"/>
      <c r="F77" s="113"/>
      <c r="G77" s="239">
        <f>G78</f>
        <v>475</v>
      </c>
      <c r="H77" s="239">
        <f>H78</f>
        <v>475</v>
      </c>
      <c r="I77" s="96">
        <f t="shared" ref="I77:I131" si="5">SUM(H77/G77*100)</f>
        <v>100</v>
      </c>
      <c r="J77" s="97">
        <f t="shared" ref="J77:J131" si="6">SUM(H77-G77)</f>
        <v>0</v>
      </c>
    </row>
    <row r="78" spans="1:10" s="115" customFormat="1" ht="63.75">
      <c r="A78" s="141" t="s">
        <v>66</v>
      </c>
      <c r="B78" s="132">
        <v>800</v>
      </c>
      <c r="C78" s="133" t="s">
        <v>23</v>
      </c>
      <c r="D78" s="134" t="s">
        <v>65</v>
      </c>
      <c r="E78" s="134" t="s">
        <v>67</v>
      </c>
      <c r="F78" s="134"/>
      <c r="G78" s="243">
        <f>G79</f>
        <v>475</v>
      </c>
      <c r="H78" s="243">
        <f>H79</f>
        <v>475</v>
      </c>
      <c r="I78" s="96">
        <f t="shared" si="5"/>
        <v>100</v>
      </c>
      <c r="J78" s="97">
        <f t="shared" si="6"/>
        <v>0</v>
      </c>
    </row>
    <row r="79" spans="1:10" s="116" customFormat="1">
      <c r="A79" s="140" t="s">
        <v>38</v>
      </c>
      <c r="B79" s="136">
        <v>800</v>
      </c>
      <c r="C79" s="137" t="s">
        <v>23</v>
      </c>
      <c r="D79" s="138" t="s">
        <v>65</v>
      </c>
      <c r="E79" s="138" t="s">
        <v>67</v>
      </c>
      <c r="F79" s="138" t="s">
        <v>39</v>
      </c>
      <c r="G79" s="241">
        <v>475</v>
      </c>
      <c r="H79" s="245">
        <v>475</v>
      </c>
      <c r="I79" s="96">
        <f t="shared" si="5"/>
        <v>100</v>
      </c>
      <c r="J79" s="97">
        <f t="shared" si="6"/>
        <v>0</v>
      </c>
    </row>
    <row r="80" spans="1:10" s="115" customFormat="1" ht="63.75" hidden="1">
      <c r="A80" s="141" t="s">
        <v>62</v>
      </c>
      <c r="B80" s="132">
        <v>800</v>
      </c>
      <c r="C80" s="133" t="s">
        <v>23</v>
      </c>
      <c r="D80" s="134" t="s">
        <v>59</v>
      </c>
      <c r="E80" s="126" t="s">
        <v>63</v>
      </c>
      <c r="F80" s="134"/>
      <c r="G80" s="243">
        <f>G81</f>
        <v>0</v>
      </c>
      <c r="H80" s="243">
        <f>H81</f>
        <v>0</v>
      </c>
      <c r="I80" s="96" t="e">
        <f t="shared" si="5"/>
        <v>#DIV/0!</v>
      </c>
      <c r="J80" s="97">
        <f t="shared" si="6"/>
        <v>0</v>
      </c>
    </row>
    <row r="81" spans="1:10" s="116" customFormat="1" hidden="1">
      <c r="A81" s="140" t="s">
        <v>38</v>
      </c>
      <c r="B81" s="136">
        <v>800</v>
      </c>
      <c r="C81" s="137" t="s">
        <v>23</v>
      </c>
      <c r="D81" s="138" t="s">
        <v>59</v>
      </c>
      <c r="E81" s="151" t="s">
        <v>63</v>
      </c>
      <c r="F81" s="138" t="s">
        <v>39</v>
      </c>
      <c r="G81" s="245"/>
      <c r="H81" s="245"/>
      <c r="I81" s="96" t="e">
        <f t="shared" si="5"/>
        <v>#DIV/0!</v>
      </c>
      <c r="J81" s="97">
        <f t="shared" si="6"/>
        <v>0</v>
      </c>
    </row>
    <row r="82" spans="1:10" ht="15.75">
      <c r="A82" s="121" t="s">
        <v>68</v>
      </c>
      <c r="B82" s="159" t="s">
        <v>26</v>
      </c>
      <c r="C82" s="158" t="s">
        <v>69</v>
      </c>
      <c r="D82" s="109"/>
      <c r="E82" s="159"/>
      <c r="F82" s="159"/>
      <c r="G82" s="238">
        <f>SUM(G101+G83+G86+G118)</f>
        <v>13819.525</v>
      </c>
      <c r="H82" s="250">
        <f>SUM(H101+H83+H86+H118)</f>
        <v>9107.9409999999989</v>
      </c>
      <c r="I82" s="96">
        <f t="shared" si="5"/>
        <v>65.906324566148257</v>
      </c>
      <c r="J82" s="97">
        <f t="shared" si="6"/>
        <v>-4711.5840000000007</v>
      </c>
    </row>
    <row r="83" spans="1:10" ht="13.5" hidden="1" customHeight="1">
      <c r="A83" s="117" t="s">
        <v>70</v>
      </c>
      <c r="B83" s="113" t="s">
        <v>26</v>
      </c>
      <c r="C83" s="112" t="s">
        <v>69</v>
      </c>
      <c r="D83" s="112" t="s">
        <v>11</v>
      </c>
      <c r="E83" s="113"/>
      <c r="F83" s="113"/>
      <c r="G83" s="239">
        <f>G84</f>
        <v>0</v>
      </c>
      <c r="H83" s="239">
        <f>H84</f>
        <v>0</v>
      </c>
      <c r="I83" s="96" t="e">
        <f t="shared" si="5"/>
        <v>#DIV/0!</v>
      </c>
      <c r="J83" s="97">
        <f t="shared" si="6"/>
        <v>0</v>
      </c>
    </row>
    <row r="84" spans="1:10" ht="67.5" hidden="1" customHeight="1">
      <c r="A84" s="141" t="s">
        <v>71</v>
      </c>
      <c r="B84" s="134" t="s">
        <v>26</v>
      </c>
      <c r="C84" s="133" t="s">
        <v>69</v>
      </c>
      <c r="D84" s="133" t="s">
        <v>11</v>
      </c>
      <c r="E84" s="134" t="s">
        <v>72</v>
      </c>
      <c r="F84" s="134"/>
      <c r="G84" s="243">
        <f>G85</f>
        <v>0</v>
      </c>
      <c r="H84" s="243">
        <f>H85</f>
        <v>0</v>
      </c>
      <c r="I84" s="96" t="e">
        <f t="shared" si="5"/>
        <v>#DIV/0!</v>
      </c>
      <c r="J84" s="97">
        <f t="shared" si="6"/>
        <v>0</v>
      </c>
    </row>
    <row r="85" spans="1:10" ht="26.25" hidden="1" customHeight="1">
      <c r="A85" s="135" t="s">
        <v>25</v>
      </c>
      <c r="B85" s="138" t="s">
        <v>26</v>
      </c>
      <c r="C85" s="137" t="s">
        <v>69</v>
      </c>
      <c r="D85" s="137" t="s">
        <v>11</v>
      </c>
      <c r="E85" s="138" t="s">
        <v>72</v>
      </c>
      <c r="F85" s="138" t="s">
        <v>27</v>
      </c>
      <c r="G85" s="241">
        <v>0</v>
      </c>
      <c r="H85" s="245"/>
      <c r="I85" s="96" t="e">
        <f t="shared" si="5"/>
        <v>#DIV/0!</v>
      </c>
      <c r="J85" s="97">
        <f t="shared" si="6"/>
        <v>0</v>
      </c>
    </row>
    <row r="86" spans="1:10" ht="13.5" customHeight="1">
      <c r="A86" s="117" t="s">
        <v>73</v>
      </c>
      <c r="B86" s="113" t="s">
        <v>26</v>
      </c>
      <c r="C86" s="112" t="s">
        <v>69</v>
      </c>
      <c r="D86" s="112" t="s">
        <v>13</v>
      </c>
      <c r="E86" s="113"/>
      <c r="F86" s="113"/>
      <c r="G86" s="239">
        <f>G95+G97+G99+G87+G89+G91+G93</f>
        <v>5500</v>
      </c>
      <c r="H86" s="239">
        <f>H95+H97+H99+H87+H89+H91+H93</f>
        <v>1500</v>
      </c>
      <c r="I86" s="96">
        <f t="shared" si="5"/>
        <v>27.27272727272727</v>
      </c>
      <c r="J86" s="97">
        <f t="shared" si="6"/>
        <v>-4000</v>
      </c>
    </row>
    <row r="87" spans="1:10" ht="69" hidden="1" customHeight="1">
      <c r="A87" s="141" t="s">
        <v>156</v>
      </c>
      <c r="B87" s="134" t="s">
        <v>26</v>
      </c>
      <c r="C87" s="133" t="s">
        <v>69</v>
      </c>
      <c r="D87" s="133" t="s">
        <v>13</v>
      </c>
      <c r="E87" s="134" t="s">
        <v>157</v>
      </c>
      <c r="F87" s="134"/>
      <c r="G87" s="247">
        <f>G88</f>
        <v>0</v>
      </c>
      <c r="H87" s="247">
        <f>H88</f>
        <v>0</v>
      </c>
      <c r="I87" s="96" t="e">
        <f t="shared" si="5"/>
        <v>#DIV/0!</v>
      </c>
      <c r="J87" s="97">
        <f t="shared" si="6"/>
        <v>0</v>
      </c>
    </row>
    <row r="88" spans="1:10" ht="13.5" hidden="1" customHeight="1">
      <c r="A88" s="135" t="s">
        <v>38</v>
      </c>
      <c r="B88" s="138" t="s">
        <v>26</v>
      </c>
      <c r="C88" s="137" t="s">
        <v>69</v>
      </c>
      <c r="D88" s="137" t="s">
        <v>13</v>
      </c>
      <c r="E88" s="138" t="s">
        <v>157</v>
      </c>
      <c r="F88" s="138" t="s">
        <v>39</v>
      </c>
      <c r="G88" s="241">
        <v>0</v>
      </c>
      <c r="H88" s="249">
        <v>0</v>
      </c>
      <c r="I88" s="96" t="e">
        <f t="shared" si="5"/>
        <v>#DIV/0!</v>
      </c>
      <c r="J88" s="97">
        <f t="shared" si="6"/>
        <v>0</v>
      </c>
    </row>
    <row r="89" spans="1:10" ht="76.5">
      <c r="A89" s="141" t="s">
        <v>159</v>
      </c>
      <c r="B89" s="134" t="s">
        <v>26</v>
      </c>
      <c r="C89" s="133" t="s">
        <v>69</v>
      </c>
      <c r="D89" s="133" t="s">
        <v>13</v>
      </c>
      <c r="E89" s="134" t="s">
        <v>160</v>
      </c>
      <c r="F89" s="134"/>
      <c r="G89" s="247">
        <f>G90</f>
        <v>1500</v>
      </c>
      <c r="H89" s="247">
        <f>H90</f>
        <v>1500</v>
      </c>
      <c r="I89" s="96">
        <f t="shared" si="5"/>
        <v>100</v>
      </c>
      <c r="J89" s="97">
        <f t="shared" si="6"/>
        <v>0</v>
      </c>
    </row>
    <row r="90" spans="1:10" ht="30">
      <c r="A90" s="135" t="s">
        <v>25</v>
      </c>
      <c r="B90" s="138" t="s">
        <v>26</v>
      </c>
      <c r="C90" s="137" t="s">
        <v>69</v>
      </c>
      <c r="D90" s="137" t="s">
        <v>13</v>
      </c>
      <c r="E90" s="138" t="s">
        <v>160</v>
      </c>
      <c r="F90" s="138" t="s">
        <v>27</v>
      </c>
      <c r="G90" s="241">
        <v>1500</v>
      </c>
      <c r="H90" s="249">
        <v>1500</v>
      </c>
      <c r="I90" s="96">
        <f t="shared" si="5"/>
        <v>100</v>
      </c>
      <c r="J90" s="97">
        <f t="shared" si="6"/>
        <v>0</v>
      </c>
    </row>
    <row r="91" spans="1:10" ht="63.75" hidden="1">
      <c r="A91" s="141" t="s">
        <v>161</v>
      </c>
      <c r="B91" s="134" t="s">
        <v>26</v>
      </c>
      <c r="C91" s="133" t="s">
        <v>69</v>
      </c>
      <c r="D91" s="133" t="s">
        <v>13</v>
      </c>
      <c r="E91" s="134" t="s">
        <v>162</v>
      </c>
      <c r="F91" s="134"/>
      <c r="G91" s="247">
        <f>G92</f>
        <v>0</v>
      </c>
      <c r="H91" s="247">
        <f>H92</f>
        <v>0</v>
      </c>
      <c r="I91" s="96" t="e">
        <f t="shared" si="5"/>
        <v>#DIV/0!</v>
      </c>
      <c r="J91" s="97">
        <f t="shared" si="6"/>
        <v>0</v>
      </c>
    </row>
    <row r="92" spans="1:10" ht="30" hidden="1">
      <c r="A92" s="135" t="s">
        <v>25</v>
      </c>
      <c r="B92" s="138" t="s">
        <v>26</v>
      </c>
      <c r="C92" s="137" t="s">
        <v>69</v>
      </c>
      <c r="D92" s="137" t="s">
        <v>13</v>
      </c>
      <c r="E92" s="138" t="s">
        <v>162</v>
      </c>
      <c r="F92" s="138" t="s">
        <v>27</v>
      </c>
      <c r="G92" s="241">
        <v>0</v>
      </c>
      <c r="H92" s="249"/>
      <c r="I92" s="96" t="e">
        <f t="shared" si="5"/>
        <v>#DIV/0!</v>
      </c>
      <c r="J92" s="97">
        <f t="shared" si="6"/>
        <v>0</v>
      </c>
    </row>
    <row r="93" spans="1:10" ht="63.75">
      <c r="A93" s="141" t="s">
        <v>161</v>
      </c>
      <c r="B93" s="134" t="s">
        <v>26</v>
      </c>
      <c r="C93" s="133" t="s">
        <v>69</v>
      </c>
      <c r="D93" s="133" t="s">
        <v>13</v>
      </c>
      <c r="E93" s="134" t="s">
        <v>176</v>
      </c>
      <c r="F93" s="134"/>
      <c r="G93" s="243">
        <f>G94</f>
        <v>4000</v>
      </c>
      <c r="H93" s="243">
        <f>H94</f>
        <v>0</v>
      </c>
      <c r="I93" s="96">
        <f t="shared" si="5"/>
        <v>0</v>
      </c>
      <c r="J93" s="97">
        <f t="shared" si="6"/>
        <v>-4000</v>
      </c>
    </row>
    <row r="94" spans="1:10" s="116" customFormat="1" ht="30">
      <c r="A94" s="135" t="s">
        <v>25</v>
      </c>
      <c r="B94" s="138" t="s">
        <v>26</v>
      </c>
      <c r="C94" s="137" t="s">
        <v>69</v>
      </c>
      <c r="D94" s="137" t="s">
        <v>13</v>
      </c>
      <c r="E94" s="138" t="s">
        <v>176</v>
      </c>
      <c r="F94" s="138" t="s">
        <v>27</v>
      </c>
      <c r="G94" s="241">
        <v>4000</v>
      </c>
      <c r="H94" s="245">
        <v>0</v>
      </c>
      <c r="I94" s="96">
        <f t="shared" si="5"/>
        <v>0</v>
      </c>
      <c r="J94" s="97">
        <f t="shared" si="6"/>
        <v>-4000</v>
      </c>
    </row>
    <row r="95" spans="1:10" ht="63.75" hidden="1">
      <c r="A95" s="141" t="s">
        <v>74</v>
      </c>
      <c r="B95" s="134" t="s">
        <v>26</v>
      </c>
      <c r="C95" s="133" t="s">
        <v>69</v>
      </c>
      <c r="D95" s="133" t="s">
        <v>13</v>
      </c>
      <c r="E95" s="134" t="s">
        <v>75</v>
      </c>
      <c r="F95" s="134"/>
      <c r="G95" s="243">
        <f>G96</f>
        <v>0</v>
      </c>
      <c r="H95" s="243">
        <f>H96</f>
        <v>0</v>
      </c>
      <c r="I95" s="96" t="e">
        <f t="shared" si="5"/>
        <v>#DIV/0!</v>
      </c>
      <c r="J95" s="97">
        <f t="shared" si="6"/>
        <v>0</v>
      </c>
    </row>
    <row r="96" spans="1:10" s="116" customFormat="1" hidden="1">
      <c r="A96" s="140" t="s">
        <v>38</v>
      </c>
      <c r="B96" s="138" t="s">
        <v>26</v>
      </c>
      <c r="C96" s="137" t="s">
        <v>69</v>
      </c>
      <c r="D96" s="137" t="s">
        <v>13</v>
      </c>
      <c r="E96" s="138" t="s">
        <v>75</v>
      </c>
      <c r="F96" s="138" t="s">
        <v>39</v>
      </c>
      <c r="G96" s="241"/>
      <c r="H96" s="245"/>
      <c r="I96" s="96" t="e">
        <f t="shared" si="5"/>
        <v>#DIV/0!</v>
      </c>
      <c r="J96" s="97">
        <f t="shared" si="6"/>
        <v>0</v>
      </c>
    </row>
    <row r="97" spans="1:10" s="116" customFormat="1" ht="63.75" hidden="1">
      <c r="A97" s="141" t="s">
        <v>76</v>
      </c>
      <c r="B97" s="134" t="s">
        <v>26</v>
      </c>
      <c r="C97" s="133" t="s">
        <v>69</v>
      </c>
      <c r="D97" s="133" t="s">
        <v>13</v>
      </c>
      <c r="E97" s="134" t="s">
        <v>77</v>
      </c>
      <c r="F97" s="134"/>
      <c r="G97" s="243">
        <f>G98</f>
        <v>0</v>
      </c>
      <c r="H97" s="243">
        <f>H98</f>
        <v>0</v>
      </c>
      <c r="I97" s="96" t="e">
        <f t="shared" si="5"/>
        <v>#DIV/0!</v>
      </c>
      <c r="J97" s="97">
        <f t="shared" si="6"/>
        <v>0</v>
      </c>
    </row>
    <row r="98" spans="1:10" s="116" customFormat="1" hidden="1">
      <c r="A98" s="140" t="s">
        <v>38</v>
      </c>
      <c r="B98" s="138" t="s">
        <v>26</v>
      </c>
      <c r="C98" s="137" t="s">
        <v>69</v>
      </c>
      <c r="D98" s="137" t="s">
        <v>13</v>
      </c>
      <c r="E98" s="138" t="s">
        <v>77</v>
      </c>
      <c r="F98" s="138" t="s">
        <v>39</v>
      </c>
      <c r="G98" s="241"/>
      <c r="H98" s="245"/>
      <c r="I98" s="96" t="e">
        <f t="shared" si="5"/>
        <v>#DIV/0!</v>
      </c>
      <c r="J98" s="97">
        <f t="shared" si="6"/>
        <v>0</v>
      </c>
    </row>
    <row r="99" spans="1:10" s="116" customFormat="1" ht="63.75" hidden="1">
      <c r="A99" s="141" t="s">
        <v>78</v>
      </c>
      <c r="B99" s="134" t="s">
        <v>26</v>
      </c>
      <c r="C99" s="133" t="s">
        <v>69</v>
      </c>
      <c r="D99" s="133" t="s">
        <v>13</v>
      </c>
      <c r="E99" s="134" t="s">
        <v>79</v>
      </c>
      <c r="F99" s="134"/>
      <c r="G99" s="243">
        <f>G100</f>
        <v>0</v>
      </c>
      <c r="H99" s="243">
        <f>H100</f>
        <v>0</v>
      </c>
      <c r="I99" s="96" t="e">
        <f t="shared" si="5"/>
        <v>#DIV/0!</v>
      </c>
      <c r="J99" s="97">
        <f t="shared" si="6"/>
        <v>0</v>
      </c>
    </row>
    <row r="100" spans="1:10" s="116" customFormat="1" hidden="1">
      <c r="A100" s="140" t="s">
        <v>38</v>
      </c>
      <c r="B100" s="138" t="s">
        <v>26</v>
      </c>
      <c r="C100" s="137" t="s">
        <v>69</v>
      </c>
      <c r="D100" s="137" t="s">
        <v>13</v>
      </c>
      <c r="E100" s="138" t="s">
        <v>79</v>
      </c>
      <c r="F100" s="138" t="s">
        <v>39</v>
      </c>
      <c r="G100" s="241"/>
      <c r="H100" s="245"/>
      <c r="I100" s="96" t="e">
        <f t="shared" si="5"/>
        <v>#DIV/0!</v>
      </c>
      <c r="J100" s="97">
        <f t="shared" si="6"/>
        <v>0</v>
      </c>
    </row>
    <row r="101" spans="1:10">
      <c r="A101" s="117" t="s">
        <v>80</v>
      </c>
      <c r="B101" s="113" t="s">
        <v>26</v>
      </c>
      <c r="C101" s="112" t="s">
        <v>69</v>
      </c>
      <c r="D101" s="112" t="s">
        <v>19</v>
      </c>
      <c r="E101" s="113"/>
      <c r="F101" s="113"/>
      <c r="G101" s="239">
        <f>SUM(G104+G106+G108+G110)+G116+G102+G112+G114</f>
        <v>8162.9250000000002</v>
      </c>
      <c r="H101" s="239">
        <f>SUM(H104+H106+H108+H110)+H116+H102+H112+H114</f>
        <v>7607.9409999999998</v>
      </c>
      <c r="I101" s="96">
        <f t="shared" si="5"/>
        <v>93.201162573464785</v>
      </c>
      <c r="J101" s="97">
        <f t="shared" si="6"/>
        <v>-554.98400000000038</v>
      </c>
    </row>
    <row r="102" spans="1:10" s="118" customFormat="1" ht="89.25" hidden="1">
      <c r="A102" s="154" t="s">
        <v>81</v>
      </c>
      <c r="B102" s="126" t="s">
        <v>26</v>
      </c>
      <c r="C102" s="152" t="s">
        <v>69</v>
      </c>
      <c r="D102" s="152" t="s">
        <v>19</v>
      </c>
      <c r="E102" s="126" t="s">
        <v>82</v>
      </c>
      <c r="F102" s="126"/>
      <c r="G102" s="243">
        <f>G103</f>
        <v>0</v>
      </c>
      <c r="H102" s="243">
        <f>H103</f>
        <v>0</v>
      </c>
      <c r="I102" s="96" t="e">
        <f t="shared" si="5"/>
        <v>#DIV/0!</v>
      </c>
      <c r="J102" s="97">
        <f t="shared" si="6"/>
        <v>0</v>
      </c>
    </row>
    <row r="103" spans="1:10" s="118" customFormat="1" ht="30" hidden="1">
      <c r="A103" s="155" t="s">
        <v>25</v>
      </c>
      <c r="B103" s="151" t="s">
        <v>26</v>
      </c>
      <c r="C103" s="153" t="s">
        <v>69</v>
      </c>
      <c r="D103" s="153" t="s">
        <v>19</v>
      </c>
      <c r="E103" s="151" t="s">
        <v>82</v>
      </c>
      <c r="F103" s="151" t="s">
        <v>27</v>
      </c>
      <c r="G103" s="245"/>
      <c r="H103" s="245"/>
      <c r="I103" s="96" t="e">
        <f t="shared" si="5"/>
        <v>#DIV/0!</v>
      </c>
      <c r="J103" s="97">
        <f t="shared" si="6"/>
        <v>0</v>
      </c>
    </row>
    <row r="104" spans="1:10" ht="56.25" customHeight="1">
      <c r="A104" s="156" t="s">
        <v>168</v>
      </c>
      <c r="B104" s="134" t="s">
        <v>26</v>
      </c>
      <c r="C104" s="133" t="s">
        <v>69</v>
      </c>
      <c r="D104" s="133" t="s">
        <v>19</v>
      </c>
      <c r="E104" s="134" t="s">
        <v>83</v>
      </c>
      <c r="F104" s="134"/>
      <c r="G104" s="243">
        <f>G105</f>
        <v>4200</v>
      </c>
      <c r="H104" s="243">
        <f>H105</f>
        <v>4100</v>
      </c>
      <c r="I104" s="96">
        <f t="shared" si="5"/>
        <v>97.61904761904762</v>
      </c>
      <c r="J104" s="97">
        <f t="shared" si="6"/>
        <v>-100</v>
      </c>
    </row>
    <row r="105" spans="1:10" ht="30">
      <c r="A105" s="135" t="s">
        <v>25</v>
      </c>
      <c r="B105" s="138" t="s">
        <v>26</v>
      </c>
      <c r="C105" s="137" t="s">
        <v>69</v>
      </c>
      <c r="D105" s="137" t="s">
        <v>19</v>
      </c>
      <c r="E105" s="138" t="s">
        <v>83</v>
      </c>
      <c r="F105" s="138" t="s">
        <v>27</v>
      </c>
      <c r="G105" s="241">
        <v>4200</v>
      </c>
      <c r="H105" s="245">
        <v>4100</v>
      </c>
      <c r="I105" s="96">
        <f t="shared" si="5"/>
        <v>97.61904761904762</v>
      </c>
      <c r="J105" s="97">
        <f t="shared" si="6"/>
        <v>-100</v>
      </c>
    </row>
    <row r="106" spans="1:10" ht="63.75">
      <c r="A106" s="156" t="s">
        <v>169</v>
      </c>
      <c r="B106" s="134" t="s">
        <v>26</v>
      </c>
      <c r="C106" s="133" t="s">
        <v>69</v>
      </c>
      <c r="D106" s="133" t="s">
        <v>19</v>
      </c>
      <c r="E106" s="134" t="s">
        <v>84</v>
      </c>
      <c r="F106" s="134"/>
      <c r="G106" s="243">
        <f>G107</f>
        <v>622</v>
      </c>
      <c r="H106" s="243">
        <f>H107</f>
        <v>560</v>
      </c>
      <c r="I106" s="96">
        <f t="shared" si="5"/>
        <v>90.032154340836016</v>
      </c>
      <c r="J106" s="97">
        <f t="shared" si="6"/>
        <v>-62</v>
      </c>
    </row>
    <row r="107" spans="1:10" s="116" customFormat="1" ht="30">
      <c r="A107" s="135" t="s">
        <v>25</v>
      </c>
      <c r="B107" s="138" t="s">
        <v>26</v>
      </c>
      <c r="C107" s="137" t="s">
        <v>69</v>
      </c>
      <c r="D107" s="137" t="s">
        <v>19</v>
      </c>
      <c r="E107" s="138" t="s">
        <v>84</v>
      </c>
      <c r="F107" s="138" t="s">
        <v>27</v>
      </c>
      <c r="G107" s="241">
        <v>622</v>
      </c>
      <c r="H107" s="245">
        <v>560</v>
      </c>
      <c r="I107" s="96">
        <f t="shared" si="5"/>
        <v>90.032154340836016</v>
      </c>
      <c r="J107" s="97">
        <f t="shared" si="6"/>
        <v>-62</v>
      </c>
    </row>
    <row r="108" spans="1:10" ht="63.75">
      <c r="A108" s="156" t="s">
        <v>170</v>
      </c>
      <c r="B108" s="134" t="s">
        <v>26</v>
      </c>
      <c r="C108" s="133" t="s">
        <v>69</v>
      </c>
      <c r="D108" s="133" t="s">
        <v>19</v>
      </c>
      <c r="E108" s="134" t="s">
        <v>85</v>
      </c>
      <c r="F108" s="134"/>
      <c r="G108" s="243">
        <f>G109</f>
        <v>354</v>
      </c>
      <c r="H108" s="243">
        <f>H109</f>
        <v>310</v>
      </c>
      <c r="I108" s="96">
        <f t="shared" si="5"/>
        <v>87.570621468926561</v>
      </c>
      <c r="J108" s="97">
        <f t="shared" si="6"/>
        <v>-44</v>
      </c>
    </row>
    <row r="109" spans="1:10" s="116" customFormat="1" ht="30">
      <c r="A109" s="135" t="s">
        <v>25</v>
      </c>
      <c r="B109" s="138" t="s">
        <v>26</v>
      </c>
      <c r="C109" s="137" t="s">
        <v>69</v>
      </c>
      <c r="D109" s="137" t="s">
        <v>19</v>
      </c>
      <c r="E109" s="138" t="s">
        <v>85</v>
      </c>
      <c r="F109" s="138" t="s">
        <v>27</v>
      </c>
      <c r="G109" s="241">
        <v>354</v>
      </c>
      <c r="H109" s="245">
        <v>310</v>
      </c>
      <c r="I109" s="96">
        <f t="shared" si="5"/>
        <v>87.570621468926561</v>
      </c>
      <c r="J109" s="97">
        <f t="shared" si="6"/>
        <v>-44</v>
      </c>
    </row>
    <row r="110" spans="1:10" ht="76.5">
      <c r="A110" s="131" t="s">
        <v>171</v>
      </c>
      <c r="B110" s="134" t="s">
        <v>26</v>
      </c>
      <c r="C110" s="133" t="s">
        <v>69</v>
      </c>
      <c r="D110" s="133" t="s">
        <v>19</v>
      </c>
      <c r="E110" s="134" t="s">
        <v>86</v>
      </c>
      <c r="F110" s="134"/>
      <c r="G110" s="243">
        <f>G111</f>
        <v>1986.925</v>
      </c>
      <c r="H110" s="243">
        <f>H111</f>
        <v>1986.9</v>
      </c>
      <c r="I110" s="96">
        <f t="shared" si="5"/>
        <v>99.998741774349824</v>
      </c>
      <c r="J110" s="97">
        <f t="shared" si="6"/>
        <v>-2.4999999999863576E-2</v>
      </c>
    </row>
    <row r="111" spans="1:10" ht="30">
      <c r="A111" s="135" t="s">
        <v>25</v>
      </c>
      <c r="B111" s="138" t="s">
        <v>26</v>
      </c>
      <c r="C111" s="137" t="s">
        <v>69</v>
      </c>
      <c r="D111" s="137" t="s">
        <v>19</v>
      </c>
      <c r="E111" s="138" t="s">
        <v>86</v>
      </c>
      <c r="F111" s="138" t="s">
        <v>27</v>
      </c>
      <c r="G111" s="241">
        <v>1986.925</v>
      </c>
      <c r="H111" s="245">
        <v>1986.9</v>
      </c>
      <c r="I111" s="96">
        <f t="shared" si="5"/>
        <v>99.998741774349824</v>
      </c>
      <c r="J111" s="97">
        <f t="shared" si="6"/>
        <v>-2.4999999999863576E-2</v>
      </c>
    </row>
    <row r="112" spans="1:10" ht="90.75">
      <c r="A112" s="147" t="s">
        <v>172</v>
      </c>
      <c r="B112" s="134" t="s">
        <v>26</v>
      </c>
      <c r="C112" s="133" t="s">
        <v>69</v>
      </c>
      <c r="D112" s="133" t="s">
        <v>19</v>
      </c>
      <c r="E112" s="134" t="s">
        <v>132</v>
      </c>
      <c r="F112" s="138"/>
      <c r="G112" s="243">
        <f>G113</f>
        <v>1000</v>
      </c>
      <c r="H112" s="243">
        <f>H113</f>
        <v>651.04100000000005</v>
      </c>
      <c r="I112" s="96">
        <f t="shared" si="5"/>
        <v>65.104100000000003</v>
      </c>
      <c r="J112" s="97">
        <f t="shared" si="6"/>
        <v>-348.95899999999995</v>
      </c>
    </row>
    <row r="113" spans="1:10" ht="30">
      <c r="A113" s="135" t="s">
        <v>25</v>
      </c>
      <c r="B113" s="138" t="s">
        <v>26</v>
      </c>
      <c r="C113" s="137" t="s">
        <v>69</v>
      </c>
      <c r="D113" s="137" t="s">
        <v>19</v>
      </c>
      <c r="E113" s="138" t="s">
        <v>132</v>
      </c>
      <c r="F113" s="138" t="s">
        <v>27</v>
      </c>
      <c r="G113" s="241">
        <v>1000</v>
      </c>
      <c r="H113" s="245">
        <v>651.04100000000005</v>
      </c>
      <c r="I113" s="96">
        <f t="shared" si="5"/>
        <v>65.104100000000003</v>
      </c>
      <c r="J113" s="97">
        <f t="shared" si="6"/>
        <v>-348.95899999999995</v>
      </c>
    </row>
    <row r="114" spans="1:10" ht="78" hidden="1" customHeight="1">
      <c r="A114" s="147" t="s">
        <v>173</v>
      </c>
      <c r="B114" s="134" t="s">
        <v>26</v>
      </c>
      <c r="C114" s="133" t="s">
        <v>69</v>
      </c>
      <c r="D114" s="133" t="s">
        <v>19</v>
      </c>
      <c r="E114" s="134" t="s">
        <v>125</v>
      </c>
      <c r="F114" s="138"/>
      <c r="G114" s="243">
        <f>G115</f>
        <v>0</v>
      </c>
      <c r="H114" s="243">
        <f>H115</f>
        <v>0</v>
      </c>
      <c r="I114" s="96" t="e">
        <f t="shared" si="5"/>
        <v>#DIV/0!</v>
      </c>
      <c r="J114" s="97">
        <f t="shared" si="6"/>
        <v>0</v>
      </c>
    </row>
    <row r="115" spans="1:10" ht="30" hidden="1">
      <c r="A115" s="135" t="s">
        <v>25</v>
      </c>
      <c r="B115" s="138" t="s">
        <v>26</v>
      </c>
      <c r="C115" s="137" t="s">
        <v>69</v>
      </c>
      <c r="D115" s="137" t="s">
        <v>19</v>
      </c>
      <c r="E115" s="138" t="s">
        <v>125</v>
      </c>
      <c r="F115" s="138" t="s">
        <v>27</v>
      </c>
      <c r="G115" s="241"/>
      <c r="H115" s="245"/>
      <c r="I115" s="96" t="e">
        <f t="shared" si="5"/>
        <v>#DIV/0!</v>
      </c>
      <c r="J115" s="97">
        <f t="shared" si="6"/>
        <v>0</v>
      </c>
    </row>
    <row r="116" spans="1:10" s="115" customFormat="1" ht="51" hidden="1">
      <c r="A116" s="147" t="s">
        <v>87</v>
      </c>
      <c r="B116" s="134" t="s">
        <v>26</v>
      </c>
      <c r="C116" s="133" t="s">
        <v>69</v>
      </c>
      <c r="D116" s="133" t="s">
        <v>19</v>
      </c>
      <c r="E116" s="134" t="s">
        <v>88</v>
      </c>
      <c r="F116" s="134"/>
      <c r="G116" s="243">
        <f>G117</f>
        <v>0</v>
      </c>
      <c r="H116" s="243">
        <f>H117</f>
        <v>0</v>
      </c>
      <c r="I116" s="96" t="e">
        <f t="shared" si="5"/>
        <v>#DIV/0!</v>
      </c>
      <c r="J116" s="97">
        <f t="shared" si="6"/>
        <v>0</v>
      </c>
    </row>
    <row r="117" spans="1:10" s="116" customFormat="1" hidden="1">
      <c r="A117" s="135" t="s">
        <v>38</v>
      </c>
      <c r="B117" s="138" t="s">
        <v>26</v>
      </c>
      <c r="C117" s="137" t="s">
        <v>69</v>
      </c>
      <c r="D117" s="137" t="s">
        <v>19</v>
      </c>
      <c r="E117" s="138" t="s">
        <v>88</v>
      </c>
      <c r="F117" s="138" t="s">
        <v>39</v>
      </c>
      <c r="G117" s="245"/>
      <c r="H117" s="245"/>
      <c r="I117" s="96" t="e">
        <f t="shared" si="5"/>
        <v>#DIV/0!</v>
      </c>
      <c r="J117" s="97">
        <f t="shared" si="6"/>
        <v>0</v>
      </c>
    </row>
    <row r="118" spans="1:10" ht="13.5" customHeight="1">
      <c r="A118" s="117" t="s">
        <v>179</v>
      </c>
      <c r="B118" s="113" t="s">
        <v>26</v>
      </c>
      <c r="C118" s="112" t="s">
        <v>69</v>
      </c>
      <c r="D118" s="112" t="s">
        <v>69</v>
      </c>
      <c r="E118" s="113"/>
      <c r="F118" s="113"/>
      <c r="G118" s="239">
        <f>G119</f>
        <v>156.6</v>
      </c>
      <c r="H118" s="239">
        <f>H119</f>
        <v>0</v>
      </c>
      <c r="I118" s="96">
        <f t="shared" si="5"/>
        <v>0</v>
      </c>
      <c r="J118" s="97">
        <f t="shared" si="6"/>
        <v>-156.6</v>
      </c>
    </row>
    <row r="119" spans="1:10" ht="67.5" customHeight="1">
      <c r="A119" s="141" t="s">
        <v>71</v>
      </c>
      <c r="B119" s="134" t="s">
        <v>26</v>
      </c>
      <c r="C119" s="133" t="s">
        <v>69</v>
      </c>
      <c r="D119" s="133" t="s">
        <v>69</v>
      </c>
      <c r="E119" s="134" t="s">
        <v>72</v>
      </c>
      <c r="F119" s="134"/>
      <c r="G119" s="243">
        <f>G120</f>
        <v>156.6</v>
      </c>
      <c r="H119" s="243">
        <f>H120</f>
        <v>0</v>
      </c>
      <c r="I119" s="96">
        <f t="shared" si="5"/>
        <v>0</v>
      </c>
      <c r="J119" s="97">
        <f t="shared" si="6"/>
        <v>-156.6</v>
      </c>
    </row>
    <row r="120" spans="1:10" ht="26.25" customHeight="1">
      <c r="A120" s="135" t="s">
        <v>25</v>
      </c>
      <c r="B120" s="138" t="s">
        <v>26</v>
      </c>
      <c r="C120" s="137" t="s">
        <v>69</v>
      </c>
      <c r="D120" s="137" t="s">
        <v>69</v>
      </c>
      <c r="E120" s="138" t="s">
        <v>72</v>
      </c>
      <c r="F120" s="138" t="s">
        <v>27</v>
      </c>
      <c r="G120" s="241">
        <v>156.6</v>
      </c>
      <c r="H120" s="245">
        <v>0</v>
      </c>
      <c r="I120" s="96">
        <f t="shared" si="5"/>
        <v>0</v>
      </c>
      <c r="J120" s="97">
        <f t="shared" si="6"/>
        <v>-156.6</v>
      </c>
    </row>
    <row r="121" spans="1:10" s="128" customFormat="1" ht="15.75">
      <c r="A121" s="123" t="s">
        <v>89</v>
      </c>
      <c r="B121" s="159" t="s">
        <v>26</v>
      </c>
      <c r="C121" s="158" t="s">
        <v>90</v>
      </c>
      <c r="D121" s="158"/>
      <c r="E121" s="159"/>
      <c r="F121" s="159"/>
      <c r="G121" s="238">
        <f>G122</f>
        <v>655</v>
      </c>
      <c r="H121" s="238">
        <f>H122</f>
        <v>470</v>
      </c>
      <c r="I121" s="96">
        <f t="shared" si="5"/>
        <v>71.755725190839698</v>
      </c>
      <c r="J121" s="97">
        <f t="shared" si="6"/>
        <v>-185</v>
      </c>
    </row>
    <row r="122" spans="1:10" s="124" customFormat="1">
      <c r="A122" s="129" t="s">
        <v>91</v>
      </c>
      <c r="B122" s="113" t="s">
        <v>26</v>
      </c>
      <c r="C122" s="112" t="s">
        <v>90</v>
      </c>
      <c r="D122" s="112" t="s">
        <v>11</v>
      </c>
      <c r="E122" s="113"/>
      <c r="F122" s="113"/>
      <c r="G122" s="239">
        <f>G123+G125</f>
        <v>655</v>
      </c>
      <c r="H122" s="239">
        <f>H123+H125</f>
        <v>470</v>
      </c>
      <c r="I122" s="96">
        <f t="shared" si="5"/>
        <v>71.755725190839698</v>
      </c>
      <c r="J122" s="97">
        <f t="shared" si="6"/>
        <v>-185</v>
      </c>
    </row>
    <row r="123" spans="1:10" s="115" customFormat="1" ht="51">
      <c r="A123" s="141" t="s">
        <v>92</v>
      </c>
      <c r="B123" s="134" t="s">
        <v>26</v>
      </c>
      <c r="C123" s="133" t="s">
        <v>90</v>
      </c>
      <c r="D123" s="133" t="s">
        <v>11</v>
      </c>
      <c r="E123" s="134" t="s">
        <v>93</v>
      </c>
      <c r="F123" s="134"/>
      <c r="G123" s="243">
        <f>G124</f>
        <v>655</v>
      </c>
      <c r="H123" s="243">
        <f>H124</f>
        <v>470</v>
      </c>
      <c r="I123" s="96">
        <f t="shared" si="5"/>
        <v>71.755725190839698</v>
      </c>
      <c r="J123" s="97">
        <f t="shared" si="6"/>
        <v>-185</v>
      </c>
    </row>
    <row r="124" spans="1:10" s="116" customFormat="1">
      <c r="A124" s="140" t="s">
        <v>38</v>
      </c>
      <c r="B124" s="138" t="s">
        <v>26</v>
      </c>
      <c r="C124" s="137" t="s">
        <v>90</v>
      </c>
      <c r="D124" s="137" t="s">
        <v>11</v>
      </c>
      <c r="E124" s="138" t="s">
        <v>93</v>
      </c>
      <c r="F124" s="138" t="s">
        <v>39</v>
      </c>
      <c r="G124" s="241">
        <v>655</v>
      </c>
      <c r="H124" s="245">
        <v>470</v>
      </c>
      <c r="I124" s="96">
        <f t="shared" si="5"/>
        <v>71.755725190839698</v>
      </c>
      <c r="J124" s="97">
        <f t="shared" si="6"/>
        <v>-185</v>
      </c>
    </row>
    <row r="125" spans="1:10" s="115" customFormat="1" ht="76.5" hidden="1">
      <c r="A125" s="141" t="s">
        <v>126</v>
      </c>
      <c r="B125" s="134" t="s">
        <v>26</v>
      </c>
      <c r="C125" s="133" t="s">
        <v>90</v>
      </c>
      <c r="D125" s="133" t="s">
        <v>11</v>
      </c>
      <c r="E125" s="134" t="s">
        <v>94</v>
      </c>
      <c r="F125" s="134"/>
      <c r="G125" s="243">
        <f>G126</f>
        <v>0</v>
      </c>
      <c r="H125" s="243">
        <f>H126</f>
        <v>0</v>
      </c>
      <c r="I125" s="96" t="e">
        <f t="shared" si="5"/>
        <v>#DIV/0!</v>
      </c>
      <c r="J125" s="97">
        <f t="shared" si="6"/>
        <v>0</v>
      </c>
    </row>
    <row r="126" spans="1:10" s="116" customFormat="1" hidden="1">
      <c r="A126" s="140" t="s">
        <v>38</v>
      </c>
      <c r="B126" s="138" t="s">
        <v>26</v>
      </c>
      <c r="C126" s="137" t="s">
        <v>90</v>
      </c>
      <c r="D126" s="137" t="s">
        <v>11</v>
      </c>
      <c r="E126" s="138" t="s">
        <v>94</v>
      </c>
      <c r="F126" s="138" t="s">
        <v>39</v>
      </c>
      <c r="G126" s="241"/>
      <c r="H126" s="245"/>
      <c r="I126" s="96" t="e">
        <f t="shared" si="5"/>
        <v>#DIV/0!</v>
      </c>
      <c r="J126" s="97">
        <f t="shared" si="6"/>
        <v>0</v>
      </c>
    </row>
    <row r="127" spans="1:10" ht="15.75">
      <c r="A127" s="121" t="s">
        <v>95</v>
      </c>
      <c r="B127" s="159" t="s">
        <v>26</v>
      </c>
      <c r="C127" s="158" t="s">
        <v>54</v>
      </c>
      <c r="D127" s="158"/>
      <c r="E127" s="159"/>
      <c r="F127" s="159"/>
      <c r="G127" s="238">
        <f>SUM(G129)</f>
        <v>117.4</v>
      </c>
      <c r="H127" s="238">
        <f>SUM(H129)</f>
        <v>117.4</v>
      </c>
      <c r="I127" s="96">
        <f t="shared" si="5"/>
        <v>100</v>
      </c>
      <c r="J127" s="97">
        <f t="shared" si="6"/>
        <v>0</v>
      </c>
    </row>
    <row r="128" spans="1:10">
      <c r="A128" s="117" t="s">
        <v>96</v>
      </c>
      <c r="B128" s="113" t="s">
        <v>26</v>
      </c>
      <c r="C128" s="112" t="s">
        <v>54</v>
      </c>
      <c r="D128" s="112" t="s">
        <v>11</v>
      </c>
      <c r="E128" s="113"/>
      <c r="F128" s="113"/>
      <c r="G128" s="239">
        <f>SUM(G129)</f>
        <v>117.4</v>
      </c>
      <c r="H128" s="239">
        <f>SUM(H129)</f>
        <v>117.4</v>
      </c>
      <c r="I128" s="96">
        <f t="shared" si="5"/>
        <v>100</v>
      </c>
      <c r="J128" s="97">
        <f t="shared" si="6"/>
        <v>0</v>
      </c>
    </row>
    <row r="129" spans="1:10" s="115" customFormat="1" ht="76.5">
      <c r="A129" s="131" t="s">
        <v>174</v>
      </c>
      <c r="B129" s="134" t="s">
        <v>26</v>
      </c>
      <c r="C129" s="133" t="s">
        <v>54</v>
      </c>
      <c r="D129" s="133" t="s">
        <v>11</v>
      </c>
      <c r="E129" s="134" t="s">
        <v>97</v>
      </c>
      <c r="F129" s="134"/>
      <c r="G129" s="243">
        <f>G130</f>
        <v>117.4</v>
      </c>
      <c r="H129" s="243">
        <f>H130</f>
        <v>117.4</v>
      </c>
      <c r="I129" s="96">
        <f t="shared" si="5"/>
        <v>100</v>
      </c>
      <c r="J129" s="97">
        <f t="shared" si="6"/>
        <v>0</v>
      </c>
    </row>
    <row r="130" spans="1:10" s="116" customFormat="1">
      <c r="A130" s="140" t="s">
        <v>32</v>
      </c>
      <c r="B130" s="138" t="s">
        <v>26</v>
      </c>
      <c r="C130" s="137" t="s">
        <v>54</v>
      </c>
      <c r="D130" s="137" t="s">
        <v>11</v>
      </c>
      <c r="E130" s="138" t="s">
        <v>97</v>
      </c>
      <c r="F130" s="138" t="s">
        <v>33</v>
      </c>
      <c r="G130" s="241">
        <v>117.4</v>
      </c>
      <c r="H130" s="245">
        <v>117.4</v>
      </c>
      <c r="I130" s="96">
        <f t="shared" si="5"/>
        <v>100</v>
      </c>
      <c r="J130" s="97">
        <f t="shared" si="6"/>
        <v>0</v>
      </c>
    </row>
    <row r="131" spans="1:10" ht="15.75">
      <c r="A131" s="258" t="s">
        <v>98</v>
      </c>
      <c r="B131" s="258"/>
      <c r="C131" s="258"/>
      <c r="D131" s="258"/>
      <c r="E131" s="258"/>
      <c r="F131" s="258"/>
      <c r="G131" s="251">
        <f>SUM(G11+G53+G58+G82+G127+G62+G121)</f>
        <v>36266.804040000003</v>
      </c>
      <c r="H131" s="251">
        <f>SUM(H11+H53+H58+H82+H127+H62+H121)</f>
        <v>29681.856</v>
      </c>
      <c r="I131" s="96">
        <f t="shared" si="5"/>
        <v>81.843042930562021</v>
      </c>
      <c r="J131" s="97">
        <f t="shared" si="6"/>
        <v>-6584.9480400000029</v>
      </c>
    </row>
  </sheetData>
  <sheetProtection selectLockedCells="1" selectUnlockedCells="1"/>
  <mergeCells count="7">
    <mergeCell ref="A4:J4"/>
    <mergeCell ref="A6:J6"/>
    <mergeCell ref="A7:J7"/>
    <mergeCell ref="A131:F131"/>
    <mergeCell ref="A1:J1"/>
    <mergeCell ref="A2:J2"/>
    <mergeCell ref="A3:J3"/>
  </mergeCells>
  <phoneticPr fontId="15" type="noConversion"/>
  <pageMargins left="0.74803149606299213" right="0.15748031496062992" top="0.15748031496062992" bottom="0.35433070866141736" header="0.51181102362204722" footer="0.19685039370078741"/>
  <pageSetup paperSize="9" scale="59" firstPageNumber="0" fitToHeight="3" orientation="portrait" verticalDpi="300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7"/>
  <sheetViews>
    <sheetView topLeftCell="A137" workbookViewId="0">
      <selection activeCell="F53" sqref="F53"/>
    </sheetView>
  </sheetViews>
  <sheetFormatPr defaultRowHeight="12.75"/>
  <cols>
    <col min="1" max="1" width="66.85546875" style="1" customWidth="1"/>
    <col min="2" max="2" width="5.28515625" style="1" customWidth="1"/>
    <col min="3" max="3" width="9.5703125" style="1" customWidth="1"/>
    <col min="4" max="4" width="15.7109375" style="1" customWidth="1"/>
    <col min="5" max="5" width="5.5703125" style="1" customWidth="1"/>
    <col min="6" max="6" width="15.140625" style="1" customWidth="1"/>
    <col min="7" max="7" width="17" style="1" customWidth="1"/>
    <col min="8" max="16384" width="9.140625" style="1"/>
  </cols>
  <sheetData>
    <row r="1" spans="1:8" ht="15" customHeight="1">
      <c r="A1" s="260" t="s">
        <v>103</v>
      </c>
      <c r="B1" s="261"/>
      <c r="C1" s="261"/>
      <c r="D1" s="261"/>
      <c r="E1" s="261"/>
      <c r="F1" s="261"/>
      <c r="G1" s="59"/>
      <c r="H1"/>
    </row>
    <row r="2" spans="1:8" ht="14.25" customHeight="1">
      <c r="A2" s="260" t="s">
        <v>99</v>
      </c>
      <c r="B2" s="261"/>
      <c r="C2" s="261"/>
      <c r="D2" s="261"/>
      <c r="E2" s="261"/>
      <c r="F2" s="261"/>
      <c r="G2" s="59"/>
      <c r="H2"/>
    </row>
    <row r="3" spans="1:8" ht="14.25" customHeight="1">
      <c r="A3" s="260" t="s">
        <v>0</v>
      </c>
      <c r="B3" s="261"/>
      <c r="C3" s="261"/>
      <c r="D3" s="261"/>
      <c r="E3" s="261"/>
      <c r="F3" s="261"/>
      <c r="G3" s="59"/>
      <c r="H3"/>
    </row>
    <row r="4" spans="1:8" ht="14.25" customHeight="1">
      <c r="A4" s="260" t="s">
        <v>178</v>
      </c>
      <c r="B4" s="261"/>
      <c r="C4" s="261"/>
      <c r="D4" s="261"/>
      <c r="E4" s="261"/>
      <c r="F4" s="261"/>
      <c r="G4" s="59"/>
      <c r="H4"/>
    </row>
    <row r="5" spans="1:8" ht="14.25" customHeight="1">
      <c r="A5" s="260" t="s">
        <v>100</v>
      </c>
      <c r="B5" s="261"/>
      <c r="C5" s="261"/>
      <c r="D5" s="261"/>
      <c r="E5" s="261"/>
      <c r="F5" s="261"/>
      <c r="G5" s="59"/>
      <c r="H5"/>
    </row>
    <row r="6" spans="1:8" ht="14.25" customHeight="1">
      <c r="A6" s="260" t="s">
        <v>101</v>
      </c>
      <c r="B6" s="261"/>
      <c r="C6" s="261"/>
      <c r="D6" s="261"/>
      <c r="E6" s="261"/>
      <c r="F6" s="261"/>
      <c r="G6" s="59"/>
      <c r="H6"/>
    </row>
    <row r="7" spans="1:8" ht="14.25" customHeight="1">
      <c r="A7" s="260" t="s">
        <v>0</v>
      </c>
      <c r="B7" s="261"/>
      <c r="C7" s="261"/>
      <c r="D7" s="261"/>
      <c r="E7" s="261"/>
      <c r="F7" s="261"/>
      <c r="G7" s="59"/>
      <c r="H7"/>
    </row>
    <row r="8" spans="1:8" ht="14.25" customHeight="1">
      <c r="A8" s="260" t="s">
        <v>102</v>
      </c>
      <c r="B8" s="261"/>
      <c r="C8" s="261"/>
      <c r="D8" s="261"/>
      <c r="E8" s="261"/>
      <c r="F8" s="261"/>
      <c r="G8" s="59"/>
      <c r="H8"/>
    </row>
    <row r="9" spans="1:8" ht="14.25" customHeight="1">
      <c r="A9" s="260" t="s">
        <v>138</v>
      </c>
      <c r="B9" s="261"/>
      <c r="C9" s="261"/>
      <c r="D9" s="261"/>
      <c r="E9" s="261"/>
      <c r="F9" s="261"/>
      <c r="G9" s="59"/>
      <c r="H9"/>
    </row>
    <row r="10" spans="1:8" ht="14.25" customHeight="1">
      <c r="A10" s="260" t="s">
        <v>139</v>
      </c>
      <c r="B10" s="261"/>
      <c r="C10" s="261"/>
      <c r="D10" s="261"/>
      <c r="E10" s="261"/>
      <c r="F10" s="261"/>
      <c r="G10" s="59"/>
      <c r="H10"/>
    </row>
    <row r="11" spans="1:8" ht="14.25" customHeight="1">
      <c r="A11" s="260" t="s">
        <v>140</v>
      </c>
      <c r="B11" s="261"/>
      <c r="C11" s="261"/>
      <c r="D11" s="261"/>
      <c r="E11" s="261"/>
      <c r="F11" s="261"/>
      <c r="G11" s="59"/>
      <c r="H11"/>
    </row>
    <row r="12" spans="1:8" ht="14.25" customHeight="1">
      <c r="A12" s="260" t="s">
        <v>141</v>
      </c>
      <c r="B12" s="260"/>
      <c r="C12" s="260"/>
      <c r="D12" s="260"/>
      <c r="E12" s="260"/>
      <c r="F12" s="260"/>
      <c r="G12" s="59"/>
      <c r="H12"/>
    </row>
    <row r="13" spans="1:8" ht="14.25" hidden="1" customHeight="1">
      <c r="A13" s="260" t="s">
        <v>137</v>
      </c>
      <c r="B13" s="260"/>
      <c r="C13" s="260"/>
      <c r="D13" s="260"/>
      <c r="E13" s="260"/>
      <c r="F13" s="260"/>
      <c r="G13" s="60"/>
      <c r="H13"/>
    </row>
    <row r="14" spans="1:8" ht="14.25" hidden="1" customHeight="1">
      <c r="A14" s="260" t="s">
        <v>131</v>
      </c>
      <c r="B14" s="260"/>
      <c r="C14" s="260"/>
      <c r="D14" s="260"/>
      <c r="E14" s="260"/>
      <c r="F14" s="260"/>
      <c r="G14" s="60"/>
      <c r="H14"/>
    </row>
    <row r="15" spans="1:8" ht="15">
      <c r="A15" s="61"/>
      <c r="B15" s="61"/>
      <c r="C15" s="61"/>
      <c r="D15" s="61"/>
      <c r="E15" s="61"/>
      <c r="F15" s="61"/>
    </row>
    <row r="16" spans="1:8" ht="15.75">
      <c r="A16" s="262" t="s">
        <v>104</v>
      </c>
      <c r="B16" s="262"/>
      <c r="C16" s="262"/>
      <c r="D16" s="262"/>
      <c r="E16" s="262"/>
      <c r="F16" s="262"/>
    </row>
    <row r="17" spans="1:7" ht="12.75" customHeight="1">
      <c r="A17" s="262" t="s">
        <v>105</v>
      </c>
      <c r="B17" s="262"/>
      <c r="C17" s="262"/>
      <c r="D17" s="262"/>
      <c r="E17" s="262"/>
      <c r="F17" s="262"/>
    </row>
    <row r="18" spans="1:7" ht="12.75" customHeight="1">
      <c r="A18" s="262" t="s">
        <v>177</v>
      </c>
      <c r="B18" s="262"/>
      <c r="C18" s="262"/>
      <c r="D18" s="262"/>
      <c r="E18" s="262"/>
      <c r="F18" s="262"/>
    </row>
    <row r="19" spans="1:7" ht="12.75" customHeight="1">
      <c r="A19" s="62"/>
      <c r="B19" s="62"/>
      <c r="C19" s="62"/>
      <c r="D19" s="62"/>
      <c r="E19" s="62"/>
    </row>
    <row r="20" spans="1:7">
      <c r="E20" s="2"/>
      <c r="F20" s="2" t="s">
        <v>1</v>
      </c>
    </row>
    <row r="21" spans="1:7" ht="17.25" customHeight="1">
      <c r="A21" s="3" t="s">
        <v>2</v>
      </c>
      <c r="B21" s="3" t="s">
        <v>106</v>
      </c>
      <c r="C21" s="4" t="s">
        <v>5</v>
      </c>
      <c r="D21" s="3" t="s">
        <v>6</v>
      </c>
      <c r="E21" s="3" t="s">
        <v>7</v>
      </c>
      <c r="F21" s="3" t="s">
        <v>8</v>
      </c>
    </row>
    <row r="22" spans="1:7" ht="36">
      <c r="A22" s="5" t="s">
        <v>9</v>
      </c>
      <c r="B22" s="7"/>
      <c r="C22" s="7"/>
      <c r="D22" s="6"/>
      <c r="E22" s="6"/>
      <c r="F22" s="8">
        <f>SUM(F137)</f>
        <v>36009.765039999998</v>
      </c>
      <c r="G22" s="8">
        <f>SUM(G137)</f>
        <v>29428.338129999996</v>
      </c>
    </row>
    <row r="23" spans="1:7" ht="15.75">
      <c r="A23" s="9" t="s">
        <v>10</v>
      </c>
      <c r="B23" s="10" t="s">
        <v>11</v>
      </c>
      <c r="C23" s="11"/>
      <c r="D23" s="12"/>
      <c r="E23" s="12"/>
      <c r="F23" s="13">
        <f>SUM(F32+F42+F51+F27)+F45</f>
        <v>6801.9639999999999</v>
      </c>
      <c r="G23" s="13">
        <f>SUM(G32+G42+G51+G27)+G45</f>
        <v>5836.6203300000006</v>
      </c>
    </row>
    <row r="24" spans="1:7" s="18" customFormat="1" ht="31.5" hidden="1" customHeight="1">
      <c r="A24" s="14" t="s">
        <v>12</v>
      </c>
      <c r="B24" s="15" t="s">
        <v>11</v>
      </c>
      <c r="C24" s="15" t="s">
        <v>13</v>
      </c>
      <c r="D24" s="16"/>
      <c r="E24" s="16"/>
      <c r="F24" s="17">
        <f>SUM(F25)</f>
        <v>0</v>
      </c>
      <c r="G24" s="17">
        <f>SUM(G25)</f>
        <v>0</v>
      </c>
    </row>
    <row r="25" spans="1:7" s="23" customFormat="1" ht="49.5" hidden="1" customHeight="1">
      <c r="A25" s="19" t="s">
        <v>14</v>
      </c>
      <c r="B25" s="20" t="s">
        <v>11</v>
      </c>
      <c r="C25" s="20" t="s">
        <v>13</v>
      </c>
      <c r="D25" s="21" t="s">
        <v>15</v>
      </c>
      <c r="E25" s="21"/>
      <c r="F25" s="22">
        <f>F26</f>
        <v>0</v>
      </c>
      <c r="G25" s="22">
        <f>G26</f>
        <v>0</v>
      </c>
    </row>
    <row r="26" spans="1:7" s="28" customFormat="1" ht="51.75" hidden="1" customHeight="1">
      <c r="A26" s="24" t="s">
        <v>16</v>
      </c>
      <c r="B26" s="25" t="s">
        <v>11</v>
      </c>
      <c r="C26" s="25" t="s">
        <v>13</v>
      </c>
      <c r="D26" s="26" t="s">
        <v>15</v>
      </c>
      <c r="E26" s="26" t="s">
        <v>17</v>
      </c>
      <c r="F26" s="27"/>
      <c r="G26" s="27"/>
    </row>
    <row r="27" spans="1:7" s="18" customFormat="1" ht="39.75" customHeight="1">
      <c r="A27" s="14" t="s">
        <v>18</v>
      </c>
      <c r="B27" s="15" t="s">
        <v>11</v>
      </c>
      <c r="C27" s="15" t="s">
        <v>19</v>
      </c>
      <c r="D27" s="16"/>
      <c r="E27" s="16"/>
      <c r="F27" s="17">
        <f>SUM(F28)+F30</f>
        <v>17.399999999999999</v>
      </c>
      <c r="G27" s="17">
        <f>SUM(G28)+G30</f>
        <v>17.399999999999999</v>
      </c>
    </row>
    <row r="28" spans="1:7" s="23" customFormat="1" ht="63.75">
      <c r="A28" s="29" t="s">
        <v>130</v>
      </c>
      <c r="B28" s="20" t="s">
        <v>11</v>
      </c>
      <c r="C28" s="20" t="s">
        <v>19</v>
      </c>
      <c r="D28" s="21" t="s">
        <v>20</v>
      </c>
      <c r="E28" s="21"/>
      <c r="F28" s="22">
        <f>F29</f>
        <v>1.8</v>
      </c>
      <c r="G28" s="22">
        <f>G29</f>
        <v>1.8</v>
      </c>
    </row>
    <row r="29" spans="1:7" s="23" customFormat="1" ht="51.75" customHeight="1">
      <c r="A29" s="24" t="s">
        <v>16</v>
      </c>
      <c r="B29" s="25" t="s">
        <v>11</v>
      </c>
      <c r="C29" s="25" t="s">
        <v>19</v>
      </c>
      <c r="D29" s="26" t="s">
        <v>20</v>
      </c>
      <c r="E29" s="26" t="s">
        <v>17</v>
      </c>
      <c r="F29" s="27">
        <f>SUM(ожид.исп.!G17)</f>
        <v>1.8</v>
      </c>
      <c r="G29" s="27">
        <f>SUM(ожид.исп.!H17)</f>
        <v>1.8</v>
      </c>
    </row>
    <row r="30" spans="1:7" s="23" customFormat="1" ht="68.25" customHeight="1">
      <c r="A30" s="29" t="s">
        <v>129</v>
      </c>
      <c r="B30" s="20" t="s">
        <v>11</v>
      </c>
      <c r="C30" s="20" t="s">
        <v>19</v>
      </c>
      <c r="D30" s="21" t="s">
        <v>21</v>
      </c>
      <c r="E30" s="21"/>
      <c r="F30" s="22">
        <f>F31</f>
        <v>15.6</v>
      </c>
      <c r="G30" s="22">
        <f>G31</f>
        <v>15.6</v>
      </c>
    </row>
    <row r="31" spans="1:7" s="23" customFormat="1" ht="51" customHeight="1">
      <c r="A31" s="24" t="s">
        <v>16</v>
      </c>
      <c r="B31" s="25" t="s">
        <v>11</v>
      </c>
      <c r="C31" s="25" t="s">
        <v>19</v>
      </c>
      <c r="D31" s="26" t="s">
        <v>21</v>
      </c>
      <c r="E31" s="26" t="s">
        <v>17</v>
      </c>
      <c r="F31" s="27">
        <f>SUM(ожид.исп.!G19)</f>
        <v>15.6</v>
      </c>
      <c r="G31" s="27">
        <f>SUM(ожид.исп.!H19)</f>
        <v>15.6</v>
      </c>
    </row>
    <row r="32" spans="1:7" ht="38.25">
      <c r="A32" s="14" t="s">
        <v>22</v>
      </c>
      <c r="B32" s="15" t="s">
        <v>11</v>
      </c>
      <c r="C32" s="15" t="s">
        <v>23</v>
      </c>
      <c r="D32" s="16"/>
      <c r="E32" s="16"/>
      <c r="F32" s="17">
        <f>F33+F38+F40</f>
        <v>4782.5140000000001</v>
      </c>
      <c r="G32" s="17">
        <f>G33+G38+G40</f>
        <v>4379.1953300000005</v>
      </c>
    </row>
    <row r="33" spans="1:7" ht="89.25">
      <c r="A33" s="29" t="s">
        <v>163</v>
      </c>
      <c r="B33" s="20" t="s">
        <v>11</v>
      </c>
      <c r="C33" s="20" t="s">
        <v>23</v>
      </c>
      <c r="D33" s="21" t="s">
        <v>24</v>
      </c>
      <c r="E33" s="21"/>
      <c r="F33" s="22">
        <f>F34+F35+F36+F37</f>
        <v>4380.7290000000003</v>
      </c>
      <c r="G33" s="22">
        <f>G34+G35+G36+G37</f>
        <v>4322.4000000000005</v>
      </c>
    </row>
    <row r="34" spans="1:7" s="28" customFormat="1" ht="51">
      <c r="A34" s="24" t="s">
        <v>16</v>
      </c>
      <c r="B34" s="25" t="s">
        <v>11</v>
      </c>
      <c r="C34" s="25" t="s">
        <v>23</v>
      </c>
      <c r="D34" s="26" t="s">
        <v>24</v>
      </c>
      <c r="E34" s="26" t="s">
        <v>17</v>
      </c>
      <c r="F34" s="27">
        <f>SUM(ожид.исп.!G22)</f>
        <v>2987.0790000000002</v>
      </c>
      <c r="G34" s="27">
        <f>SUM(ожид.исп.!H22)</f>
        <v>2987.1</v>
      </c>
    </row>
    <row r="35" spans="1:7" s="28" customFormat="1" ht="25.5">
      <c r="A35" s="24" t="s">
        <v>25</v>
      </c>
      <c r="B35" s="25" t="s">
        <v>11</v>
      </c>
      <c r="C35" s="25" t="s">
        <v>23</v>
      </c>
      <c r="D35" s="26" t="s">
        <v>24</v>
      </c>
      <c r="E35" s="26" t="s">
        <v>27</v>
      </c>
      <c r="F35" s="27">
        <f>SUM(ожид.исп.!G23)</f>
        <v>1248.4000000000001</v>
      </c>
      <c r="G35" s="27">
        <f>SUM(ожид.исп.!H23)</f>
        <v>1190</v>
      </c>
    </row>
    <row r="36" spans="1:7" s="28" customFormat="1">
      <c r="A36" s="30" t="s">
        <v>32</v>
      </c>
      <c r="B36" s="25" t="s">
        <v>11</v>
      </c>
      <c r="C36" s="25" t="s">
        <v>23</v>
      </c>
      <c r="D36" s="26" t="s">
        <v>24</v>
      </c>
      <c r="E36" s="26" t="s">
        <v>33</v>
      </c>
      <c r="F36" s="27">
        <f>SUM(ожид.исп.!G24)</f>
        <v>0</v>
      </c>
      <c r="G36" s="27">
        <f>SUM(ожид.исп.!H24)</f>
        <v>0</v>
      </c>
    </row>
    <row r="37" spans="1:7" s="28" customFormat="1">
      <c r="A37" s="30" t="s">
        <v>28</v>
      </c>
      <c r="B37" s="25" t="s">
        <v>11</v>
      </c>
      <c r="C37" s="25" t="s">
        <v>23</v>
      </c>
      <c r="D37" s="26" t="s">
        <v>24</v>
      </c>
      <c r="E37" s="26" t="s">
        <v>26</v>
      </c>
      <c r="F37" s="27">
        <f>SUM(ожид.исп.!G25)</f>
        <v>145.25</v>
      </c>
      <c r="G37" s="27">
        <f>SUM(ожид.исп.!H25)</f>
        <v>145.30000000000001</v>
      </c>
    </row>
    <row r="38" spans="1:7" ht="64.5" customHeight="1">
      <c r="A38" s="29" t="s">
        <v>164</v>
      </c>
      <c r="B38" s="20" t="s">
        <v>11</v>
      </c>
      <c r="C38" s="20" t="s">
        <v>23</v>
      </c>
      <c r="D38" s="21" t="s">
        <v>29</v>
      </c>
      <c r="E38" s="21"/>
      <c r="F38" s="22">
        <f>F39</f>
        <v>401.78500000000003</v>
      </c>
      <c r="G38" s="22">
        <f>G39</f>
        <v>56.79533</v>
      </c>
    </row>
    <row r="39" spans="1:7" ht="24.75" customHeight="1">
      <c r="A39" s="24" t="s">
        <v>16</v>
      </c>
      <c r="B39" s="25" t="s">
        <v>11</v>
      </c>
      <c r="C39" s="25" t="s">
        <v>23</v>
      </c>
      <c r="D39" s="26" t="s">
        <v>29</v>
      </c>
      <c r="E39" s="26" t="s">
        <v>17</v>
      </c>
      <c r="F39" s="27">
        <f>SUM(ожид.исп.!G27)</f>
        <v>401.78500000000003</v>
      </c>
      <c r="G39" s="27">
        <f>SUM(ожид.исп.!H27)</f>
        <v>56.79533</v>
      </c>
    </row>
    <row r="40" spans="1:7" s="23" customFormat="1" ht="51" hidden="1">
      <c r="A40" s="29" t="s">
        <v>30</v>
      </c>
      <c r="B40" s="20" t="s">
        <v>11</v>
      </c>
      <c r="C40" s="20" t="s">
        <v>23</v>
      </c>
      <c r="D40" s="21" t="s">
        <v>31</v>
      </c>
      <c r="E40" s="21"/>
      <c r="F40" s="22">
        <f>F41</f>
        <v>0</v>
      </c>
      <c r="G40" s="22">
        <f>G41</f>
        <v>0</v>
      </c>
    </row>
    <row r="41" spans="1:7" s="28" customFormat="1" hidden="1">
      <c r="A41" s="30" t="s">
        <v>32</v>
      </c>
      <c r="B41" s="25" t="s">
        <v>11</v>
      </c>
      <c r="C41" s="25" t="s">
        <v>23</v>
      </c>
      <c r="D41" s="26" t="s">
        <v>31</v>
      </c>
      <c r="E41" s="26" t="s">
        <v>33</v>
      </c>
      <c r="F41" s="27">
        <f>SUM(ожид.исп.!G29)</f>
        <v>0</v>
      </c>
      <c r="G41" s="27">
        <f>SUM(ожид.исп.!H29)</f>
        <v>0</v>
      </c>
    </row>
    <row r="42" spans="1:7" ht="26.25" customHeight="1">
      <c r="A42" s="31" t="s">
        <v>34</v>
      </c>
      <c r="B42" s="15" t="s">
        <v>11</v>
      </c>
      <c r="C42" s="15" t="s">
        <v>35</v>
      </c>
      <c r="D42" s="16"/>
      <c r="E42" s="16"/>
      <c r="F42" s="17">
        <f>F43</f>
        <v>133</v>
      </c>
      <c r="G42" s="17">
        <f>G43</f>
        <v>133</v>
      </c>
    </row>
    <row r="43" spans="1:7" ht="51">
      <c r="A43" s="32" t="s">
        <v>36</v>
      </c>
      <c r="B43" s="20" t="s">
        <v>11</v>
      </c>
      <c r="C43" s="20" t="s">
        <v>35</v>
      </c>
      <c r="D43" s="21" t="s">
        <v>37</v>
      </c>
      <c r="E43" s="21"/>
      <c r="F43" s="22">
        <f>F44</f>
        <v>133</v>
      </c>
      <c r="G43" s="22">
        <f>G44</f>
        <v>133</v>
      </c>
    </row>
    <row r="44" spans="1:7" s="28" customFormat="1" ht="15" customHeight="1">
      <c r="A44" s="30" t="s">
        <v>38</v>
      </c>
      <c r="B44" s="25" t="s">
        <v>11</v>
      </c>
      <c r="C44" s="25" t="s">
        <v>35</v>
      </c>
      <c r="D44" s="26" t="s">
        <v>107</v>
      </c>
      <c r="E44" s="26" t="s">
        <v>39</v>
      </c>
      <c r="F44" s="27">
        <f>SUM(ожид.исп.!G32)</f>
        <v>133</v>
      </c>
      <c r="G44" s="27">
        <f>SUM(ожид.исп.!H32)</f>
        <v>133</v>
      </c>
    </row>
    <row r="45" spans="1:7" s="28" customFormat="1" hidden="1">
      <c r="A45" s="31" t="s">
        <v>108</v>
      </c>
      <c r="B45" s="15" t="s">
        <v>11</v>
      </c>
      <c r="C45" s="15" t="s">
        <v>45</v>
      </c>
      <c r="D45" s="16"/>
      <c r="E45" s="16"/>
      <c r="F45" s="17">
        <f>F46+F49</f>
        <v>1378.05</v>
      </c>
      <c r="G45" s="17">
        <f>G46+G49</f>
        <v>1040.3</v>
      </c>
    </row>
    <row r="46" spans="1:7" s="28" customFormat="1" ht="39" hidden="1" customHeight="1">
      <c r="A46" s="29" t="s">
        <v>30</v>
      </c>
      <c r="B46" s="20" t="s">
        <v>11</v>
      </c>
      <c r="C46" s="20" t="s">
        <v>45</v>
      </c>
      <c r="D46" s="21" t="s">
        <v>31</v>
      </c>
      <c r="E46" s="21"/>
      <c r="F46" s="22">
        <f>F47</f>
        <v>217.75</v>
      </c>
      <c r="G46" s="22">
        <f>G47</f>
        <v>0</v>
      </c>
    </row>
    <row r="47" spans="1:7" s="28" customFormat="1" hidden="1">
      <c r="A47" s="30" t="s">
        <v>28</v>
      </c>
      <c r="B47" s="25" t="s">
        <v>11</v>
      </c>
      <c r="C47" s="25" t="s">
        <v>45</v>
      </c>
      <c r="D47" s="26" t="s">
        <v>31</v>
      </c>
      <c r="E47" s="26" t="s">
        <v>26</v>
      </c>
      <c r="F47" s="27">
        <f>SUM(ожид.исп.!G42)</f>
        <v>217.75</v>
      </c>
      <c r="G47" s="27">
        <f>SUM(ожид.исп.!H42)</f>
        <v>0</v>
      </c>
    </row>
    <row r="48" spans="1:7" s="28" customFormat="1" hidden="1">
      <c r="A48" s="31" t="s">
        <v>40</v>
      </c>
      <c r="B48" s="74"/>
      <c r="C48" s="74"/>
      <c r="D48" s="75"/>
      <c r="E48" s="75"/>
      <c r="F48" s="76"/>
      <c r="G48" s="76"/>
    </row>
    <row r="49" spans="1:7" s="28" customFormat="1" ht="54" hidden="1" customHeight="1">
      <c r="A49" s="32" t="s">
        <v>128</v>
      </c>
      <c r="B49" s="20" t="s">
        <v>11</v>
      </c>
      <c r="C49" s="20" t="s">
        <v>41</v>
      </c>
      <c r="D49" s="21" t="s">
        <v>127</v>
      </c>
      <c r="E49" s="21"/>
      <c r="F49" s="22">
        <f>F50</f>
        <v>1160.3</v>
      </c>
      <c r="G49" s="22">
        <f>G50</f>
        <v>1040.3</v>
      </c>
    </row>
    <row r="50" spans="1:7" s="28" customFormat="1" ht="25.5" hidden="1">
      <c r="A50" s="24" t="s">
        <v>25</v>
      </c>
      <c r="B50" s="25" t="s">
        <v>11</v>
      </c>
      <c r="C50" s="25" t="s">
        <v>41</v>
      </c>
      <c r="D50" s="26" t="s">
        <v>127</v>
      </c>
      <c r="E50" s="26" t="s">
        <v>27</v>
      </c>
      <c r="F50" s="27">
        <f>SUM(ожид.исп.!G39)</f>
        <v>1160.3</v>
      </c>
      <c r="G50" s="27">
        <f>SUM(ожид.исп.!H39)</f>
        <v>1040.3</v>
      </c>
    </row>
    <row r="51" spans="1:7" s="33" customFormat="1">
      <c r="A51" s="14" t="s">
        <v>46</v>
      </c>
      <c r="B51" s="15" t="s">
        <v>11</v>
      </c>
      <c r="C51" s="15" t="s">
        <v>47</v>
      </c>
      <c r="D51" s="16"/>
      <c r="E51" s="16"/>
      <c r="F51" s="17">
        <f>F52+F55+F57+F59</f>
        <v>491</v>
      </c>
      <c r="G51" s="17">
        <f>G52+G55+G57+G59</f>
        <v>266.72500000000002</v>
      </c>
    </row>
    <row r="52" spans="1:7" s="33" customFormat="1" ht="89.25">
      <c r="A52" s="29" t="s">
        <v>163</v>
      </c>
      <c r="B52" s="20" t="s">
        <v>11</v>
      </c>
      <c r="C52" s="20" t="s">
        <v>47</v>
      </c>
      <c r="D52" s="21" t="s">
        <v>24</v>
      </c>
      <c r="E52" s="21"/>
      <c r="F52" s="85">
        <f>SUM(F53:F54)</f>
        <v>241</v>
      </c>
      <c r="G52" s="85">
        <f>SUM(G53:G54)</f>
        <v>219.22499999999999</v>
      </c>
    </row>
    <row r="53" spans="1:7" s="33" customFormat="1" ht="25.5">
      <c r="A53" s="24" t="s">
        <v>25</v>
      </c>
      <c r="B53" s="25" t="s">
        <v>11</v>
      </c>
      <c r="C53" s="25" t="s">
        <v>47</v>
      </c>
      <c r="D53" s="26" t="s">
        <v>24</v>
      </c>
      <c r="E53" s="26" t="s">
        <v>27</v>
      </c>
      <c r="F53" s="92">
        <f>SUM(ожид.исп.!G45)</f>
        <v>25</v>
      </c>
      <c r="G53" s="92">
        <f>SUM(ожид.исп.!H45)</f>
        <v>7.2249999999999996</v>
      </c>
    </row>
    <row r="54" spans="1:7" s="33" customFormat="1">
      <c r="A54" s="30" t="s">
        <v>32</v>
      </c>
      <c r="B54" s="25" t="s">
        <v>11</v>
      </c>
      <c r="C54" s="25" t="s">
        <v>47</v>
      </c>
      <c r="D54" s="26" t="s">
        <v>24</v>
      </c>
      <c r="E54" s="26" t="s">
        <v>33</v>
      </c>
      <c r="F54" s="92">
        <f>SUM(ожид.исп.!G46)</f>
        <v>216</v>
      </c>
      <c r="G54" s="92">
        <f>SUM(ожид.исп.!H46)</f>
        <v>212</v>
      </c>
    </row>
    <row r="55" spans="1:7" s="34" customFormat="1" ht="78.75" customHeight="1">
      <c r="A55" s="36" t="s">
        <v>165</v>
      </c>
      <c r="B55" s="37" t="s">
        <v>11</v>
      </c>
      <c r="C55" s="37" t="s">
        <v>47</v>
      </c>
      <c r="D55" s="38" t="s">
        <v>48</v>
      </c>
      <c r="E55" s="38"/>
      <c r="F55" s="39">
        <f>F56</f>
        <v>250</v>
      </c>
      <c r="G55" s="39">
        <f>G56</f>
        <v>47.5</v>
      </c>
    </row>
    <row r="56" spans="1:7" s="35" customFormat="1" ht="25.5">
      <c r="A56" s="24" t="s">
        <v>25</v>
      </c>
      <c r="B56" s="25" t="s">
        <v>11</v>
      </c>
      <c r="C56" s="25" t="s">
        <v>47</v>
      </c>
      <c r="D56" s="26" t="s">
        <v>48</v>
      </c>
      <c r="E56" s="26" t="s">
        <v>27</v>
      </c>
      <c r="F56" s="40">
        <f>SUM(ожид.исп.!G48)</f>
        <v>250</v>
      </c>
      <c r="G56" s="40">
        <f>SUM(ожид.исп.!H48)</f>
        <v>47.5</v>
      </c>
    </row>
    <row r="57" spans="1:7" s="35" customFormat="1" ht="102">
      <c r="A57" s="36" t="s">
        <v>166</v>
      </c>
      <c r="B57" s="37" t="s">
        <v>11</v>
      </c>
      <c r="C57" s="37" t="s">
        <v>47</v>
      </c>
      <c r="D57" s="21" t="s">
        <v>133</v>
      </c>
      <c r="E57" s="38"/>
      <c r="F57" s="73">
        <f>SUM(F58)</f>
        <v>0</v>
      </c>
      <c r="G57" s="73">
        <f>SUM(G58)</f>
        <v>0</v>
      </c>
    </row>
    <row r="58" spans="1:7" s="35" customFormat="1" ht="51">
      <c r="A58" s="24" t="s">
        <v>16</v>
      </c>
      <c r="B58" s="25" t="s">
        <v>11</v>
      </c>
      <c r="C58" s="25" t="s">
        <v>47</v>
      </c>
      <c r="D58" s="26" t="s">
        <v>134</v>
      </c>
      <c r="E58" s="26" t="s">
        <v>17</v>
      </c>
      <c r="F58" s="40">
        <f>SUM(ожид.исп.!G52)</f>
        <v>0</v>
      </c>
      <c r="G58" s="40">
        <f>SUM(ожид.исп.!H52)</f>
        <v>0</v>
      </c>
    </row>
    <row r="59" spans="1:7" s="35" customFormat="1" ht="51">
      <c r="A59" s="56" t="s">
        <v>135</v>
      </c>
      <c r="B59" s="37" t="s">
        <v>11</v>
      </c>
      <c r="C59" s="37" t="s">
        <v>47</v>
      </c>
      <c r="D59" s="38" t="s">
        <v>136</v>
      </c>
      <c r="E59" s="38"/>
      <c r="F59" s="73">
        <f>SUM(F60)</f>
        <v>0</v>
      </c>
      <c r="G59" s="73">
        <f>SUM(G60)</f>
        <v>0</v>
      </c>
    </row>
    <row r="60" spans="1:7" s="35" customFormat="1" ht="25.5">
      <c r="A60" s="24" t="s">
        <v>25</v>
      </c>
      <c r="B60" s="25" t="s">
        <v>11</v>
      </c>
      <c r="C60" s="25" t="s">
        <v>47</v>
      </c>
      <c r="D60" s="26" t="s">
        <v>136</v>
      </c>
      <c r="E60" s="26" t="s">
        <v>27</v>
      </c>
      <c r="F60" s="40">
        <f>SUM(ожид.исп.!G50)</f>
        <v>0</v>
      </c>
      <c r="G60" s="40">
        <f>SUM(ожид.исп.!H50)</f>
        <v>0</v>
      </c>
    </row>
    <row r="61" spans="1:7" ht="15.75">
      <c r="A61" s="41" t="s">
        <v>49</v>
      </c>
      <c r="B61" s="10" t="s">
        <v>13</v>
      </c>
      <c r="C61" s="11"/>
      <c r="D61" s="42"/>
      <c r="E61" s="42"/>
      <c r="F61" s="43">
        <f>SUM(F62)</f>
        <v>227.47424000000001</v>
      </c>
      <c r="G61" s="43">
        <f>SUM(G62)</f>
        <v>227.5</v>
      </c>
    </row>
    <row r="62" spans="1:7">
      <c r="A62" s="14" t="s">
        <v>50</v>
      </c>
      <c r="B62" s="15" t="s">
        <v>13</v>
      </c>
      <c r="C62" s="15" t="s">
        <v>19</v>
      </c>
      <c r="D62" s="16"/>
      <c r="E62" s="16"/>
      <c r="F62" s="17">
        <f>SUM(F63)</f>
        <v>227.47424000000001</v>
      </c>
      <c r="G62" s="17">
        <f>SUM(G63)</f>
        <v>227.5</v>
      </c>
    </row>
    <row r="63" spans="1:7" ht="78" customHeight="1">
      <c r="A63" s="44" t="s">
        <v>167</v>
      </c>
      <c r="B63" s="20" t="s">
        <v>13</v>
      </c>
      <c r="C63" s="20" t="s">
        <v>19</v>
      </c>
      <c r="D63" s="21" t="s">
        <v>51</v>
      </c>
      <c r="E63" s="21"/>
      <c r="F63" s="45">
        <f>F64+F65</f>
        <v>227.47424000000001</v>
      </c>
      <c r="G63" s="45">
        <f>G64+G65</f>
        <v>227.5</v>
      </c>
    </row>
    <row r="64" spans="1:7" ht="51">
      <c r="A64" s="24" t="s">
        <v>16</v>
      </c>
      <c r="B64" s="25" t="s">
        <v>13</v>
      </c>
      <c r="C64" s="25" t="s">
        <v>19</v>
      </c>
      <c r="D64" s="26" t="s">
        <v>51</v>
      </c>
      <c r="E64" s="26" t="s">
        <v>17</v>
      </c>
      <c r="F64" s="40">
        <f>SUM(ожид.исп.!G56)</f>
        <v>207.47424000000001</v>
      </c>
      <c r="G64" s="40">
        <f>SUM(ожид.исп.!H56)</f>
        <v>207.5</v>
      </c>
    </row>
    <row r="65" spans="1:7" s="28" customFormat="1" ht="25.5">
      <c r="A65" s="24" t="s">
        <v>25</v>
      </c>
      <c r="B65" s="25" t="s">
        <v>13</v>
      </c>
      <c r="C65" s="25" t="s">
        <v>19</v>
      </c>
      <c r="D65" s="26" t="s">
        <v>51</v>
      </c>
      <c r="E65" s="26" t="s">
        <v>27</v>
      </c>
      <c r="F65" s="40">
        <f>SUM(ожид.исп.!G57)</f>
        <v>20</v>
      </c>
      <c r="G65" s="40">
        <f>SUM(ожид.исп.!H57)</f>
        <v>20</v>
      </c>
    </row>
    <row r="66" spans="1:7" ht="31.5">
      <c r="A66" s="41" t="s">
        <v>52</v>
      </c>
      <c r="B66" s="10" t="s">
        <v>19</v>
      </c>
      <c r="C66" s="11"/>
      <c r="D66" s="42"/>
      <c r="E66" s="42"/>
      <c r="F66" s="13">
        <f>SUM(F67)</f>
        <v>450</v>
      </c>
      <c r="G66" s="13">
        <f>SUM(G67)</f>
        <v>96.474999999999994</v>
      </c>
    </row>
    <row r="67" spans="1:7">
      <c r="A67" s="31" t="s">
        <v>53</v>
      </c>
      <c r="B67" s="15" t="s">
        <v>19</v>
      </c>
      <c r="C67" s="16" t="s">
        <v>54</v>
      </c>
      <c r="D67" s="16"/>
      <c r="E67" s="16"/>
      <c r="F67" s="17">
        <f>F68</f>
        <v>450</v>
      </c>
      <c r="G67" s="17">
        <f>G68</f>
        <v>96.474999999999994</v>
      </c>
    </row>
    <row r="68" spans="1:7" ht="56.25" customHeight="1">
      <c r="A68" s="29" t="s">
        <v>55</v>
      </c>
      <c r="B68" s="20" t="s">
        <v>19</v>
      </c>
      <c r="C68" s="21" t="s">
        <v>54</v>
      </c>
      <c r="D68" s="21" t="s">
        <v>56</v>
      </c>
      <c r="E68" s="21"/>
      <c r="F68" s="45">
        <f>F69</f>
        <v>450</v>
      </c>
      <c r="G68" s="45">
        <f>G69</f>
        <v>96.474999999999994</v>
      </c>
    </row>
    <row r="69" spans="1:7" s="28" customFormat="1" ht="26.25" customHeight="1">
      <c r="A69" s="24" t="s">
        <v>25</v>
      </c>
      <c r="B69" s="25" t="s">
        <v>19</v>
      </c>
      <c r="C69" s="26" t="s">
        <v>54</v>
      </c>
      <c r="D69" s="26" t="s">
        <v>56</v>
      </c>
      <c r="E69" s="26" t="s">
        <v>27</v>
      </c>
      <c r="F69" s="40">
        <f>SUM(ожид.исп.!G61)</f>
        <v>450</v>
      </c>
      <c r="G69" s="40">
        <f>SUM(ожид.исп.!H61)</f>
        <v>96.474999999999994</v>
      </c>
    </row>
    <row r="70" spans="1:7" ht="15.75">
      <c r="A70" s="46" t="s">
        <v>57</v>
      </c>
      <c r="B70" s="10" t="s">
        <v>23</v>
      </c>
      <c r="C70" s="12"/>
      <c r="D70" s="12"/>
      <c r="E70" s="12"/>
      <c r="F70" s="13">
        <f>F74+F85+F71</f>
        <v>13938.4018</v>
      </c>
      <c r="G70" s="13">
        <f>G74+G85+G71</f>
        <v>13572.4018</v>
      </c>
    </row>
    <row r="71" spans="1:7">
      <c r="A71" s="31" t="s">
        <v>142</v>
      </c>
      <c r="B71" s="15" t="s">
        <v>23</v>
      </c>
      <c r="C71" s="16" t="s">
        <v>69</v>
      </c>
      <c r="D71" s="16"/>
      <c r="E71" s="16"/>
      <c r="F71" s="77">
        <f>SUM(F72)</f>
        <v>0</v>
      </c>
      <c r="G71" s="77">
        <f>SUM(G72)</f>
        <v>0</v>
      </c>
    </row>
    <row r="72" spans="1:7" ht="63.75">
      <c r="A72" s="78" t="s">
        <v>143</v>
      </c>
      <c r="B72" s="20" t="s">
        <v>23</v>
      </c>
      <c r="C72" s="21" t="s">
        <v>69</v>
      </c>
      <c r="D72" s="79" t="s">
        <v>144</v>
      </c>
      <c r="E72" s="79"/>
      <c r="F72" s="80">
        <f>SUM(F73)</f>
        <v>0</v>
      </c>
      <c r="G72" s="80">
        <f>SUM(G73)</f>
        <v>0</v>
      </c>
    </row>
    <row r="73" spans="1:7" ht="25.5">
      <c r="A73" s="24" t="s">
        <v>25</v>
      </c>
      <c r="B73" s="25" t="s">
        <v>23</v>
      </c>
      <c r="C73" s="26" t="s">
        <v>69</v>
      </c>
      <c r="D73" s="81" t="s">
        <v>144</v>
      </c>
      <c r="E73" s="81" t="s">
        <v>27</v>
      </c>
      <c r="F73" s="27">
        <f>SUM(ожид.исп.!G65)</f>
        <v>0</v>
      </c>
      <c r="G73" s="27">
        <f>SUM(ожид.исп.!H65)</f>
        <v>0</v>
      </c>
    </row>
    <row r="74" spans="1:7" s="47" customFormat="1">
      <c r="A74" s="31" t="s">
        <v>58</v>
      </c>
      <c r="B74" s="15" t="s">
        <v>23</v>
      </c>
      <c r="C74" s="16" t="s">
        <v>59</v>
      </c>
      <c r="D74" s="16"/>
      <c r="E74" s="16"/>
      <c r="F74" s="17">
        <f>F81+F83+F75+F77+F79</f>
        <v>13463.4018</v>
      </c>
      <c r="G74" s="17">
        <f>G81+G83+G75+G77+G79</f>
        <v>13097.4018</v>
      </c>
    </row>
    <row r="75" spans="1:7" s="47" customFormat="1" ht="89.25">
      <c r="A75" s="78" t="s">
        <v>145</v>
      </c>
      <c r="B75" s="20" t="s">
        <v>23</v>
      </c>
      <c r="C75" s="21" t="s">
        <v>59</v>
      </c>
      <c r="D75" s="79" t="s">
        <v>146</v>
      </c>
      <c r="E75" s="79"/>
      <c r="F75" s="80">
        <f>SUM(F76)</f>
        <v>2596</v>
      </c>
      <c r="G75" s="80">
        <f>SUM(G76)</f>
        <v>2230</v>
      </c>
    </row>
    <row r="76" spans="1:7" s="47" customFormat="1" ht="25.5">
      <c r="A76" s="24" t="s">
        <v>25</v>
      </c>
      <c r="B76" s="25" t="s">
        <v>23</v>
      </c>
      <c r="C76" s="26" t="s">
        <v>59</v>
      </c>
      <c r="D76" s="81" t="s">
        <v>146</v>
      </c>
      <c r="E76" s="81" t="s">
        <v>27</v>
      </c>
      <c r="F76" s="82">
        <f>SUM(ожид.исп.!G68)</f>
        <v>2596</v>
      </c>
      <c r="G76" s="82">
        <f>SUM(ожид.исп.!H68)</f>
        <v>2230</v>
      </c>
    </row>
    <row r="77" spans="1:7" s="47" customFormat="1" ht="102">
      <c r="A77" s="32" t="s">
        <v>147</v>
      </c>
      <c r="B77" s="83" t="s">
        <v>23</v>
      </c>
      <c r="C77" s="79" t="s">
        <v>59</v>
      </c>
      <c r="D77" s="79" t="s">
        <v>148</v>
      </c>
      <c r="E77" s="84"/>
      <c r="F77" s="85">
        <f>SUM(F78)</f>
        <v>2032.2</v>
      </c>
      <c r="G77" s="85">
        <f>SUM(G78)</f>
        <v>2032.2</v>
      </c>
    </row>
    <row r="78" spans="1:7" s="47" customFormat="1" ht="25.5">
      <c r="A78" s="24" t="s">
        <v>25</v>
      </c>
      <c r="B78" s="86" t="s">
        <v>23</v>
      </c>
      <c r="C78" s="81" t="s">
        <v>59</v>
      </c>
      <c r="D78" s="81" t="s">
        <v>148</v>
      </c>
      <c r="E78" s="81" t="s">
        <v>27</v>
      </c>
      <c r="F78" s="87">
        <f>SUM(ожид.исп.!G70)</f>
        <v>2032.2</v>
      </c>
      <c r="G78" s="87">
        <f>SUM(ожид.исп.!H70)</f>
        <v>2032.2</v>
      </c>
    </row>
    <row r="79" spans="1:7" s="47" customFormat="1" ht="102">
      <c r="A79" s="56" t="s">
        <v>149</v>
      </c>
      <c r="B79" s="83" t="s">
        <v>23</v>
      </c>
      <c r="C79" s="79" t="s">
        <v>59</v>
      </c>
      <c r="D79" s="79" t="s">
        <v>150</v>
      </c>
      <c r="E79" s="84"/>
      <c r="F79" s="85">
        <f>SUM(F80)</f>
        <v>8835.2018000000007</v>
      </c>
      <c r="G79" s="85">
        <f>SUM(G80)</f>
        <v>8835.2018000000007</v>
      </c>
    </row>
    <row r="80" spans="1:7" s="47" customFormat="1" ht="25.5">
      <c r="A80" s="24" t="s">
        <v>25</v>
      </c>
      <c r="B80" s="86" t="s">
        <v>23</v>
      </c>
      <c r="C80" s="81" t="s">
        <v>59</v>
      </c>
      <c r="D80" s="81" t="s">
        <v>150</v>
      </c>
      <c r="E80" s="81" t="s">
        <v>27</v>
      </c>
      <c r="F80" s="87">
        <f>SUM(ожид.исп.!G72)</f>
        <v>8835.2018000000007</v>
      </c>
      <c r="G80" s="87">
        <f>SUM(ожид.исп.!H72)</f>
        <v>8835.2018000000007</v>
      </c>
    </row>
    <row r="81" spans="1:7" s="23" customFormat="1" ht="51">
      <c r="A81" s="32" t="s">
        <v>60</v>
      </c>
      <c r="B81" s="20" t="s">
        <v>23</v>
      </c>
      <c r="C81" s="21" t="s">
        <v>59</v>
      </c>
      <c r="D81" s="48" t="s">
        <v>61</v>
      </c>
      <c r="E81" s="21"/>
      <c r="F81" s="45">
        <f>F82</f>
        <v>0</v>
      </c>
      <c r="G81" s="45">
        <f>G82</f>
        <v>0</v>
      </c>
    </row>
    <row r="82" spans="1:7" s="28" customFormat="1">
      <c r="A82" s="30" t="s">
        <v>38</v>
      </c>
      <c r="B82" s="25" t="s">
        <v>23</v>
      </c>
      <c r="C82" s="26" t="s">
        <v>59</v>
      </c>
      <c r="D82" s="49" t="s">
        <v>61</v>
      </c>
      <c r="E82" s="26" t="s">
        <v>39</v>
      </c>
      <c r="F82" s="40">
        <f>SUM(ожид.исп.!G74)</f>
        <v>0</v>
      </c>
      <c r="G82" s="40">
        <f>SUM(ожид.исп.!H74)</f>
        <v>0</v>
      </c>
    </row>
    <row r="83" spans="1:7" s="28" customFormat="1" ht="63.75" hidden="1">
      <c r="A83" s="32" t="s">
        <v>62</v>
      </c>
      <c r="B83" s="20" t="s">
        <v>23</v>
      </c>
      <c r="C83" s="21" t="s">
        <v>59</v>
      </c>
      <c r="D83" s="48" t="s">
        <v>63</v>
      </c>
      <c r="E83" s="21"/>
      <c r="F83" s="63">
        <f>F84</f>
        <v>0</v>
      </c>
      <c r="G83" s="63">
        <f>G84</f>
        <v>0</v>
      </c>
    </row>
    <row r="84" spans="1:7" s="28" customFormat="1" hidden="1">
      <c r="A84" s="30" t="s">
        <v>38</v>
      </c>
      <c r="B84" s="25" t="s">
        <v>23</v>
      </c>
      <c r="C84" s="26" t="s">
        <v>59</v>
      </c>
      <c r="D84" s="49" t="s">
        <v>63</v>
      </c>
      <c r="E84" s="26" t="s">
        <v>39</v>
      </c>
      <c r="F84" s="64">
        <f>SUM(ожид.исп.!G76)</f>
        <v>0</v>
      </c>
      <c r="G84" s="64">
        <f>SUM(ожид.исп.!H76)</f>
        <v>0</v>
      </c>
    </row>
    <row r="85" spans="1:7" s="47" customFormat="1">
      <c r="A85" s="50" t="s">
        <v>64</v>
      </c>
      <c r="B85" s="15" t="s">
        <v>23</v>
      </c>
      <c r="C85" s="16" t="s">
        <v>65</v>
      </c>
      <c r="D85" s="16"/>
      <c r="E85" s="16"/>
      <c r="F85" s="17">
        <f>F86</f>
        <v>475</v>
      </c>
      <c r="G85" s="17">
        <f>G86</f>
        <v>475</v>
      </c>
    </row>
    <row r="86" spans="1:7" s="23" customFormat="1" ht="63.75">
      <c r="A86" s="32" t="s">
        <v>66</v>
      </c>
      <c r="B86" s="20" t="s">
        <v>23</v>
      </c>
      <c r="C86" s="21" t="s">
        <v>65</v>
      </c>
      <c r="D86" s="21" t="s">
        <v>67</v>
      </c>
      <c r="E86" s="21"/>
      <c r="F86" s="45">
        <f>F87</f>
        <v>475</v>
      </c>
      <c r="G86" s="45">
        <f>G87</f>
        <v>475</v>
      </c>
    </row>
    <row r="87" spans="1:7" s="28" customFormat="1">
      <c r="A87" s="30" t="s">
        <v>38</v>
      </c>
      <c r="B87" s="25" t="s">
        <v>23</v>
      </c>
      <c r="C87" s="26" t="s">
        <v>65</v>
      </c>
      <c r="D87" s="26" t="s">
        <v>67</v>
      </c>
      <c r="E87" s="26" t="s">
        <v>39</v>
      </c>
      <c r="F87" s="40">
        <f>SUM(ожид.исп.!G79)</f>
        <v>475</v>
      </c>
      <c r="G87" s="40">
        <f>SUM(ожид.исп.!H79)</f>
        <v>475</v>
      </c>
    </row>
    <row r="88" spans="1:7" ht="15.75">
      <c r="A88" s="41" t="s">
        <v>68</v>
      </c>
      <c r="B88" s="10" t="s">
        <v>69</v>
      </c>
      <c r="C88" s="11"/>
      <c r="D88" s="12"/>
      <c r="E88" s="12"/>
      <c r="F88" s="13">
        <f>SUM(F107+F89+F92+F124)</f>
        <v>13819.525</v>
      </c>
      <c r="G88" s="13">
        <f>SUM(G107+G89+G92+G124)</f>
        <v>9107.9409999999989</v>
      </c>
    </row>
    <row r="89" spans="1:7" ht="13.5" customHeight="1">
      <c r="A89" s="31" t="s">
        <v>70</v>
      </c>
      <c r="B89" s="15" t="s">
        <v>69</v>
      </c>
      <c r="C89" s="15" t="s">
        <v>11</v>
      </c>
      <c r="D89" s="16"/>
      <c r="E89" s="16"/>
      <c r="F89" s="17">
        <f>F90</f>
        <v>0</v>
      </c>
      <c r="G89" s="17">
        <f>G90</f>
        <v>0</v>
      </c>
    </row>
    <row r="90" spans="1:7" ht="67.5" customHeight="1">
      <c r="A90" s="32" t="s">
        <v>71</v>
      </c>
      <c r="B90" s="20" t="s">
        <v>69</v>
      </c>
      <c r="C90" s="20" t="s">
        <v>11</v>
      </c>
      <c r="D90" s="21" t="s">
        <v>72</v>
      </c>
      <c r="E90" s="21"/>
      <c r="F90" s="45">
        <f>F91</f>
        <v>0</v>
      </c>
      <c r="G90" s="45">
        <f>G91</f>
        <v>0</v>
      </c>
    </row>
    <row r="91" spans="1:7" ht="33.75" customHeight="1">
      <c r="A91" s="24" t="s">
        <v>25</v>
      </c>
      <c r="B91" s="25" t="s">
        <v>69</v>
      </c>
      <c r="C91" s="25" t="s">
        <v>11</v>
      </c>
      <c r="D91" s="26" t="s">
        <v>72</v>
      </c>
      <c r="E91" s="26" t="s">
        <v>27</v>
      </c>
      <c r="F91" s="40">
        <f>SUM(ожид.исп.!G85)</f>
        <v>0</v>
      </c>
      <c r="G91" s="40">
        <f>SUM(ожид.исп.!H85)</f>
        <v>0</v>
      </c>
    </row>
    <row r="92" spans="1:7" ht="13.5" customHeight="1">
      <c r="A92" s="31" t="s">
        <v>73</v>
      </c>
      <c r="B92" s="15" t="s">
        <v>69</v>
      </c>
      <c r="C92" s="15" t="s">
        <v>13</v>
      </c>
      <c r="D92" s="16"/>
      <c r="E92" s="16"/>
      <c r="F92" s="17">
        <f>F101+F103+F105+F93+F95+F97+F99</f>
        <v>5500</v>
      </c>
      <c r="G92" s="17">
        <f>G101+G103+G105+G93+G95+G97+G99</f>
        <v>1500</v>
      </c>
    </row>
    <row r="93" spans="1:7" ht="75" customHeight="1">
      <c r="A93" s="32" t="s">
        <v>156</v>
      </c>
      <c r="B93" s="20" t="s">
        <v>69</v>
      </c>
      <c r="C93" s="20" t="s">
        <v>13</v>
      </c>
      <c r="D93" s="69" t="s">
        <v>157</v>
      </c>
      <c r="E93" s="21"/>
      <c r="F93" s="90">
        <f>SUM(F94)</f>
        <v>0</v>
      </c>
      <c r="G93" s="90">
        <f>SUM(G94)</f>
        <v>0</v>
      </c>
    </row>
    <row r="94" spans="1:7" ht="13.5" customHeight="1">
      <c r="A94" s="24" t="s">
        <v>38</v>
      </c>
      <c r="B94" s="25" t="s">
        <v>69</v>
      </c>
      <c r="C94" s="25" t="s">
        <v>13</v>
      </c>
      <c r="D94" s="26" t="s">
        <v>157</v>
      </c>
      <c r="E94" s="26" t="s">
        <v>39</v>
      </c>
      <c r="F94" s="89">
        <f>SUM(ожид.исп.!G88)</f>
        <v>0</v>
      </c>
      <c r="G94" s="89">
        <f>SUM(ожид.исп.!H88)</f>
        <v>0</v>
      </c>
    </row>
    <row r="95" spans="1:7" ht="63.75">
      <c r="A95" s="32" t="s">
        <v>159</v>
      </c>
      <c r="B95" s="20" t="s">
        <v>69</v>
      </c>
      <c r="C95" s="20" t="s">
        <v>13</v>
      </c>
      <c r="D95" s="69" t="s">
        <v>160</v>
      </c>
      <c r="E95" s="21"/>
      <c r="F95" s="90">
        <f>SUM(F96)</f>
        <v>1500</v>
      </c>
      <c r="G95" s="90">
        <f>SUM(G96)</f>
        <v>1500</v>
      </c>
    </row>
    <row r="96" spans="1:7" ht="25.5">
      <c r="A96" s="24" t="s">
        <v>25</v>
      </c>
      <c r="B96" s="25" t="s">
        <v>69</v>
      </c>
      <c r="C96" s="25" t="s">
        <v>13</v>
      </c>
      <c r="D96" s="26" t="s">
        <v>160</v>
      </c>
      <c r="E96" s="26" t="s">
        <v>27</v>
      </c>
      <c r="F96" s="89">
        <f>SUM(ожид.исп.!G90)</f>
        <v>1500</v>
      </c>
      <c r="G96" s="89">
        <f>SUM(ожид.исп.!H90)</f>
        <v>1500</v>
      </c>
    </row>
    <row r="97" spans="1:7" ht="63.75">
      <c r="A97" s="32" t="s">
        <v>161</v>
      </c>
      <c r="B97" s="20" t="s">
        <v>69</v>
      </c>
      <c r="C97" s="20" t="s">
        <v>13</v>
      </c>
      <c r="D97" s="69" t="s">
        <v>162</v>
      </c>
      <c r="E97" s="21"/>
      <c r="F97" s="90">
        <f>SUM(F98)</f>
        <v>0</v>
      </c>
      <c r="G97" s="90">
        <f>SUM(G98)</f>
        <v>0</v>
      </c>
    </row>
    <row r="98" spans="1:7" ht="25.5">
      <c r="A98" s="24" t="s">
        <v>25</v>
      </c>
      <c r="B98" s="25" t="s">
        <v>69</v>
      </c>
      <c r="C98" s="25" t="s">
        <v>13</v>
      </c>
      <c r="D98" s="71" t="s">
        <v>162</v>
      </c>
      <c r="E98" s="26" t="s">
        <v>27</v>
      </c>
      <c r="F98" s="89">
        <f>SUM(ожид.исп.!G92)</f>
        <v>0</v>
      </c>
      <c r="G98" s="89">
        <f>SUM(ожид.исп.!H92)</f>
        <v>0</v>
      </c>
    </row>
    <row r="99" spans="1:7" ht="63.75">
      <c r="A99" s="32" t="s">
        <v>161</v>
      </c>
      <c r="B99" s="20" t="s">
        <v>69</v>
      </c>
      <c r="C99" s="20" t="s">
        <v>13</v>
      </c>
      <c r="D99" s="69" t="s">
        <v>176</v>
      </c>
      <c r="E99" s="21"/>
      <c r="F99" s="90">
        <f>SUM(F100)</f>
        <v>4000</v>
      </c>
      <c r="G99" s="90">
        <f>SUM(G100)</f>
        <v>0</v>
      </c>
    </row>
    <row r="100" spans="1:7" ht="25.5">
      <c r="A100" s="24" t="s">
        <v>25</v>
      </c>
      <c r="B100" s="25" t="s">
        <v>69</v>
      </c>
      <c r="C100" s="25" t="s">
        <v>13</v>
      </c>
      <c r="D100" s="71" t="s">
        <v>176</v>
      </c>
      <c r="E100" s="26" t="s">
        <v>27</v>
      </c>
      <c r="F100" s="89">
        <f>SUM(ожид.исп.!G94)</f>
        <v>4000</v>
      </c>
      <c r="G100" s="89">
        <f>SUM(ожид.исп.!H94)</f>
        <v>0</v>
      </c>
    </row>
    <row r="101" spans="1:7" ht="51">
      <c r="A101" s="32" t="s">
        <v>74</v>
      </c>
      <c r="B101" s="20" t="s">
        <v>69</v>
      </c>
      <c r="C101" s="20" t="s">
        <v>13</v>
      </c>
      <c r="D101" s="21" t="s">
        <v>75</v>
      </c>
      <c r="E101" s="21"/>
      <c r="F101" s="88">
        <f>F102</f>
        <v>0</v>
      </c>
      <c r="G101" s="88">
        <f>G102</f>
        <v>0</v>
      </c>
    </row>
    <row r="102" spans="1:7" s="28" customFormat="1">
      <c r="A102" s="30" t="s">
        <v>38</v>
      </c>
      <c r="B102" s="25" t="s">
        <v>69</v>
      </c>
      <c r="C102" s="25" t="s">
        <v>13</v>
      </c>
      <c r="D102" s="26" t="s">
        <v>75</v>
      </c>
      <c r="E102" s="26" t="s">
        <v>39</v>
      </c>
      <c r="F102" s="40">
        <f>SUM(ожид.исп.!G96)</f>
        <v>0</v>
      </c>
      <c r="G102" s="40">
        <f>SUM(ожид.исп.!H96)</f>
        <v>0</v>
      </c>
    </row>
    <row r="103" spans="1:7" s="28" customFormat="1" ht="51">
      <c r="A103" s="32" t="s">
        <v>76</v>
      </c>
      <c r="B103" s="20" t="s">
        <v>69</v>
      </c>
      <c r="C103" s="20" t="s">
        <v>13</v>
      </c>
      <c r="D103" s="21" t="s">
        <v>77</v>
      </c>
      <c r="E103" s="21"/>
      <c r="F103" s="45">
        <f>F104</f>
        <v>0</v>
      </c>
      <c r="G103" s="45">
        <f>G104</f>
        <v>0</v>
      </c>
    </row>
    <row r="104" spans="1:7" s="28" customFormat="1">
      <c r="A104" s="30" t="s">
        <v>38</v>
      </c>
      <c r="B104" s="25" t="s">
        <v>69</v>
      </c>
      <c r="C104" s="25" t="s">
        <v>13</v>
      </c>
      <c r="D104" s="26" t="s">
        <v>77</v>
      </c>
      <c r="E104" s="26" t="s">
        <v>39</v>
      </c>
      <c r="F104" s="40">
        <f>SUM(ожид.исп.!G98)</f>
        <v>0</v>
      </c>
      <c r="G104" s="40">
        <f>SUM(ожид.исп.!H98)</f>
        <v>0</v>
      </c>
    </row>
    <row r="105" spans="1:7" s="28" customFormat="1" ht="51">
      <c r="A105" s="32" t="s">
        <v>78</v>
      </c>
      <c r="B105" s="20" t="s">
        <v>69</v>
      </c>
      <c r="C105" s="20" t="s">
        <v>13</v>
      </c>
      <c r="D105" s="21" t="s">
        <v>79</v>
      </c>
      <c r="E105" s="21"/>
      <c r="F105" s="45">
        <f>F106</f>
        <v>0</v>
      </c>
      <c r="G105" s="45">
        <f>G106</f>
        <v>0</v>
      </c>
    </row>
    <row r="106" spans="1:7" s="28" customFormat="1">
      <c r="A106" s="30" t="s">
        <v>38</v>
      </c>
      <c r="B106" s="25" t="s">
        <v>69</v>
      </c>
      <c r="C106" s="25" t="s">
        <v>13</v>
      </c>
      <c r="D106" s="26" t="s">
        <v>79</v>
      </c>
      <c r="E106" s="26" t="s">
        <v>39</v>
      </c>
      <c r="F106" s="40">
        <f>SUM(ожид.исп.!G100)</f>
        <v>0</v>
      </c>
      <c r="G106" s="40">
        <f>SUM(ожид.исп.!H100)</f>
        <v>0</v>
      </c>
    </row>
    <row r="107" spans="1:7">
      <c r="A107" s="31" t="s">
        <v>80</v>
      </c>
      <c r="B107" s="15" t="s">
        <v>69</v>
      </c>
      <c r="C107" s="15" t="s">
        <v>19</v>
      </c>
      <c r="D107" s="16"/>
      <c r="E107" s="16"/>
      <c r="F107" s="17">
        <f>SUM(F110+F112+F114+F116)+F122+F108+F118+F120</f>
        <v>8162.9250000000002</v>
      </c>
      <c r="G107" s="17">
        <f>SUM(G110+G112+G114+G116)+G122+G108+G118+G120</f>
        <v>7607.9409999999998</v>
      </c>
    </row>
    <row r="108" spans="1:7" s="33" customFormat="1" ht="89.25" hidden="1">
      <c r="A108" s="51" t="s">
        <v>81</v>
      </c>
      <c r="B108" s="52" t="s">
        <v>69</v>
      </c>
      <c r="C108" s="52" t="s">
        <v>19</v>
      </c>
      <c r="D108" s="48" t="s">
        <v>82</v>
      </c>
      <c r="E108" s="48"/>
      <c r="F108" s="45">
        <f>F109</f>
        <v>0</v>
      </c>
      <c r="G108" s="45">
        <f>G109</f>
        <v>0</v>
      </c>
    </row>
    <row r="109" spans="1:7" s="33" customFormat="1" ht="25.5" hidden="1">
      <c r="A109" s="53" t="s">
        <v>25</v>
      </c>
      <c r="B109" s="54" t="s">
        <v>69</v>
      </c>
      <c r="C109" s="54" t="s">
        <v>19</v>
      </c>
      <c r="D109" s="49" t="s">
        <v>82</v>
      </c>
      <c r="E109" s="49" t="s">
        <v>27</v>
      </c>
      <c r="F109" s="40"/>
      <c r="G109" s="40"/>
    </row>
    <row r="110" spans="1:7" ht="56.25" customHeight="1">
      <c r="A110" s="55" t="s">
        <v>168</v>
      </c>
      <c r="B110" s="20" t="s">
        <v>69</v>
      </c>
      <c r="C110" s="20" t="s">
        <v>19</v>
      </c>
      <c r="D110" s="21" t="s">
        <v>83</v>
      </c>
      <c r="E110" s="21"/>
      <c r="F110" s="45">
        <f>F111</f>
        <v>4200</v>
      </c>
      <c r="G110" s="45">
        <f>G111</f>
        <v>4100</v>
      </c>
    </row>
    <row r="111" spans="1:7" ht="25.5">
      <c r="A111" s="24" t="s">
        <v>25</v>
      </c>
      <c r="B111" s="25" t="s">
        <v>69</v>
      </c>
      <c r="C111" s="25" t="s">
        <v>19</v>
      </c>
      <c r="D111" s="26" t="s">
        <v>83</v>
      </c>
      <c r="E111" s="26" t="s">
        <v>27</v>
      </c>
      <c r="F111" s="40">
        <f>SUM(ожид.исп.!G105)</f>
        <v>4200</v>
      </c>
      <c r="G111" s="40">
        <f>SUM(ожид.исп.!H105)</f>
        <v>4100</v>
      </c>
    </row>
    <row r="112" spans="1:7" ht="51">
      <c r="A112" s="55" t="s">
        <v>169</v>
      </c>
      <c r="B112" s="20" t="s">
        <v>69</v>
      </c>
      <c r="C112" s="20" t="s">
        <v>19</v>
      </c>
      <c r="D112" s="21" t="s">
        <v>84</v>
      </c>
      <c r="E112" s="21"/>
      <c r="F112" s="45">
        <f>F113</f>
        <v>622</v>
      </c>
      <c r="G112" s="45">
        <f>G113</f>
        <v>560</v>
      </c>
    </row>
    <row r="113" spans="1:7" s="28" customFormat="1" ht="25.5">
      <c r="A113" s="24" t="s">
        <v>25</v>
      </c>
      <c r="B113" s="25" t="s">
        <v>69</v>
      </c>
      <c r="C113" s="25" t="s">
        <v>19</v>
      </c>
      <c r="D113" s="26" t="s">
        <v>84</v>
      </c>
      <c r="E113" s="26" t="s">
        <v>27</v>
      </c>
      <c r="F113" s="40">
        <f>SUM(ожид.исп.!G107)</f>
        <v>622</v>
      </c>
      <c r="G113" s="40">
        <f>SUM(ожид.исп.!H107)</f>
        <v>560</v>
      </c>
    </row>
    <row r="114" spans="1:7" ht="63.75">
      <c r="A114" s="55" t="s">
        <v>170</v>
      </c>
      <c r="B114" s="20" t="s">
        <v>69</v>
      </c>
      <c r="C114" s="20" t="s">
        <v>19</v>
      </c>
      <c r="D114" s="21" t="s">
        <v>85</v>
      </c>
      <c r="E114" s="21"/>
      <c r="F114" s="45">
        <f>F115</f>
        <v>354</v>
      </c>
      <c r="G114" s="45">
        <f>G115</f>
        <v>310</v>
      </c>
    </row>
    <row r="115" spans="1:7" s="28" customFormat="1" ht="25.5">
      <c r="A115" s="24" t="s">
        <v>25</v>
      </c>
      <c r="B115" s="25" t="s">
        <v>69</v>
      </c>
      <c r="C115" s="25" t="s">
        <v>19</v>
      </c>
      <c r="D115" s="26" t="s">
        <v>85</v>
      </c>
      <c r="E115" s="26" t="s">
        <v>27</v>
      </c>
      <c r="F115" s="40">
        <f>SUM(ожид.исп.!G109)</f>
        <v>354</v>
      </c>
      <c r="G115" s="40">
        <f>SUM(ожид.исп.!H109)</f>
        <v>310</v>
      </c>
    </row>
    <row r="116" spans="1:7" ht="63.75">
      <c r="A116" s="19" t="s">
        <v>171</v>
      </c>
      <c r="B116" s="20" t="s">
        <v>69</v>
      </c>
      <c r="C116" s="20" t="s">
        <v>19</v>
      </c>
      <c r="D116" s="21" t="s">
        <v>86</v>
      </c>
      <c r="E116" s="21"/>
      <c r="F116" s="45">
        <f>F117</f>
        <v>1986.925</v>
      </c>
      <c r="G116" s="45">
        <f>G117</f>
        <v>1986.9</v>
      </c>
    </row>
    <row r="117" spans="1:7" ht="25.5">
      <c r="A117" s="24" t="s">
        <v>25</v>
      </c>
      <c r="B117" s="25" t="s">
        <v>69</v>
      </c>
      <c r="C117" s="25" t="s">
        <v>19</v>
      </c>
      <c r="D117" s="26" t="s">
        <v>86</v>
      </c>
      <c r="E117" s="26" t="s">
        <v>27</v>
      </c>
      <c r="F117" s="40">
        <f>SUM(ожид.исп.!G111)</f>
        <v>1986.925</v>
      </c>
      <c r="G117" s="40">
        <f>SUM(ожид.исп.!H111)</f>
        <v>1986.9</v>
      </c>
    </row>
    <row r="118" spans="1:7" ht="76.5">
      <c r="A118" s="56" t="s">
        <v>172</v>
      </c>
      <c r="B118" s="70" t="s">
        <v>69</v>
      </c>
      <c r="C118" s="70" t="s">
        <v>19</v>
      </c>
      <c r="D118" s="69" t="s">
        <v>132</v>
      </c>
      <c r="E118" s="26"/>
      <c r="F118" s="73">
        <f>SUM(F119)</f>
        <v>1000</v>
      </c>
      <c r="G118" s="73">
        <f>SUM(G119)</f>
        <v>651.04100000000005</v>
      </c>
    </row>
    <row r="119" spans="1:7" ht="25.5">
      <c r="A119" s="24" t="s">
        <v>25</v>
      </c>
      <c r="B119" s="72" t="s">
        <v>69</v>
      </c>
      <c r="C119" s="72" t="s">
        <v>19</v>
      </c>
      <c r="D119" s="71" t="s">
        <v>132</v>
      </c>
      <c r="E119" s="26" t="s">
        <v>27</v>
      </c>
      <c r="F119" s="40">
        <f>SUM(ожид.исп.!G113)</f>
        <v>1000</v>
      </c>
      <c r="G119" s="40">
        <f>SUM(ожид.исп.!H113)</f>
        <v>651.04100000000005</v>
      </c>
    </row>
    <row r="120" spans="1:7" ht="89.25">
      <c r="A120" s="56" t="s">
        <v>173</v>
      </c>
      <c r="B120" s="70" t="s">
        <v>69</v>
      </c>
      <c r="C120" s="70" t="s">
        <v>19</v>
      </c>
      <c r="D120" s="69" t="s">
        <v>125</v>
      </c>
      <c r="E120" s="26"/>
      <c r="F120" s="73">
        <f>SUM(F121)</f>
        <v>0</v>
      </c>
      <c r="G120" s="73">
        <f>SUM(G121)</f>
        <v>0</v>
      </c>
    </row>
    <row r="121" spans="1:7" ht="25.5">
      <c r="A121" s="24" t="s">
        <v>25</v>
      </c>
      <c r="B121" s="72" t="s">
        <v>69</v>
      </c>
      <c r="C121" s="72" t="s">
        <v>19</v>
      </c>
      <c r="D121" s="71" t="s">
        <v>125</v>
      </c>
      <c r="E121" s="26" t="s">
        <v>27</v>
      </c>
      <c r="F121" s="40">
        <f>SUM(ожид.исп.!G115)</f>
        <v>0</v>
      </c>
      <c r="G121" s="40">
        <f>SUM(ожид.исп.!H115)</f>
        <v>0</v>
      </c>
    </row>
    <row r="122" spans="1:7" s="23" customFormat="1" ht="51">
      <c r="A122" s="56" t="s">
        <v>109</v>
      </c>
      <c r="B122" s="20" t="s">
        <v>69</v>
      </c>
      <c r="C122" s="20" t="s">
        <v>19</v>
      </c>
      <c r="D122" s="21" t="s">
        <v>110</v>
      </c>
      <c r="E122" s="21"/>
      <c r="F122" s="45">
        <f>F123</f>
        <v>0</v>
      </c>
      <c r="G122" s="45">
        <f>G123</f>
        <v>0</v>
      </c>
    </row>
    <row r="123" spans="1:7" s="28" customFormat="1" ht="25.5">
      <c r="A123" s="24" t="s">
        <v>25</v>
      </c>
      <c r="B123" s="25" t="s">
        <v>69</v>
      </c>
      <c r="C123" s="25" t="s">
        <v>19</v>
      </c>
      <c r="D123" s="26" t="s">
        <v>110</v>
      </c>
      <c r="E123" s="26" t="s">
        <v>27</v>
      </c>
      <c r="F123" s="40"/>
      <c r="G123" s="40"/>
    </row>
    <row r="124" spans="1:7" s="28" customFormat="1">
      <c r="A124" s="31" t="s">
        <v>179</v>
      </c>
      <c r="B124" s="15" t="s">
        <v>69</v>
      </c>
      <c r="C124" s="15" t="s">
        <v>69</v>
      </c>
      <c r="D124" s="16"/>
      <c r="E124" s="16"/>
      <c r="F124" s="66">
        <f>F125</f>
        <v>156.6</v>
      </c>
      <c r="G124" s="66">
        <f>G125</f>
        <v>0</v>
      </c>
    </row>
    <row r="125" spans="1:7" s="28" customFormat="1" ht="63.75">
      <c r="A125" s="32" t="s">
        <v>71</v>
      </c>
      <c r="B125" s="20" t="s">
        <v>69</v>
      </c>
      <c r="C125" s="20" t="s">
        <v>69</v>
      </c>
      <c r="D125" s="21" t="s">
        <v>72</v>
      </c>
      <c r="E125" s="21"/>
      <c r="F125" s="68">
        <f>F126</f>
        <v>156.6</v>
      </c>
      <c r="G125" s="68">
        <f>G126</f>
        <v>0</v>
      </c>
    </row>
    <row r="126" spans="1:7" s="28" customFormat="1" ht="25.5">
      <c r="A126" s="24" t="s">
        <v>25</v>
      </c>
      <c r="B126" s="25" t="s">
        <v>69</v>
      </c>
      <c r="C126" s="25" t="s">
        <v>69</v>
      </c>
      <c r="D126" s="26" t="s">
        <v>72</v>
      </c>
      <c r="E126" s="26" t="s">
        <v>27</v>
      </c>
      <c r="F126" s="67">
        <f>SUM(ожид.исп.!G120)</f>
        <v>156.6</v>
      </c>
      <c r="G126" s="67">
        <f>SUM(ожид.исп.!H120)</f>
        <v>0</v>
      </c>
    </row>
    <row r="127" spans="1:7" s="57" customFormat="1" ht="15.75">
      <c r="A127" s="46" t="s">
        <v>89</v>
      </c>
      <c r="B127" s="10" t="s">
        <v>90</v>
      </c>
      <c r="C127" s="10"/>
      <c r="D127" s="12"/>
      <c r="E127" s="12"/>
      <c r="F127" s="13">
        <f>F128</f>
        <v>655</v>
      </c>
      <c r="G127" s="13">
        <f>G128</f>
        <v>470</v>
      </c>
    </row>
    <row r="128" spans="1:7" s="47" customFormat="1">
      <c r="A128" s="58" t="s">
        <v>91</v>
      </c>
      <c r="B128" s="15" t="s">
        <v>90</v>
      </c>
      <c r="C128" s="15" t="s">
        <v>11</v>
      </c>
      <c r="D128" s="16"/>
      <c r="E128" s="16"/>
      <c r="F128" s="17">
        <f>F129+F131</f>
        <v>655</v>
      </c>
      <c r="G128" s="17">
        <f>G129+G131</f>
        <v>470</v>
      </c>
    </row>
    <row r="129" spans="1:7" s="23" customFormat="1" ht="51">
      <c r="A129" s="32" t="s">
        <v>92</v>
      </c>
      <c r="B129" s="20" t="s">
        <v>90</v>
      </c>
      <c r="C129" s="20" t="s">
        <v>11</v>
      </c>
      <c r="D129" s="21" t="s">
        <v>93</v>
      </c>
      <c r="E129" s="21"/>
      <c r="F129" s="45">
        <f>F130</f>
        <v>655</v>
      </c>
      <c r="G129" s="45">
        <f>G130</f>
        <v>470</v>
      </c>
    </row>
    <row r="130" spans="1:7" s="28" customFormat="1">
      <c r="A130" s="30" t="s">
        <v>38</v>
      </c>
      <c r="B130" s="25" t="s">
        <v>90</v>
      </c>
      <c r="C130" s="25" t="s">
        <v>11</v>
      </c>
      <c r="D130" s="26" t="s">
        <v>93</v>
      </c>
      <c r="E130" s="26" t="s">
        <v>39</v>
      </c>
      <c r="F130" s="40">
        <f>SUM(ожид.исп.!G124)</f>
        <v>655</v>
      </c>
      <c r="G130" s="40">
        <f>SUM(ожид.исп.!H124)</f>
        <v>470</v>
      </c>
    </row>
    <row r="131" spans="1:7" s="28" customFormat="1" ht="76.5">
      <c r="A131" s="32" t="s">
        <v>126</v>
      </c>
      <c r="B131" s="20" t="s">
        <v>90</v>
      </c>
      <c r="C131" s="20" t="s">
        <v>11</v>
      </c>
      <c r="D131" s="21" t="s">
        <v>94</v>
      </c>
      <c r="E131" s="21"/>
      <c r="F131" s="40">
        <f>SUM(F132)</f>
        <v>0</v>
      </c>
      <c r="G131" s="40">
        <f>SUM(G132)</f>
        <v>0</v>
      </c>
    </row>
    <row r="132" spans="1:7" s="28" customFormat="1">
      <c r="A132" s="30" t="s">
        <v>38</v>
      </c>
      <c r="B132" s="25" t="s">
        <v>90</v>
      </c>
      <c r="C132" s="25" t="s">
        <v>11</v>
      </c>
      <c r="D132" s="26" t="s">
        <v>94</v>
      </c>
      <c r="E132" s="26" t="s">
        <v>39</v>
      </c>
      <c r="F132" s="40">
        <f>SUM(ожид.исп.!G126)</f>
        <v>0</v>
      </c>
      <c r="G132" s="40">
        <f>SUM(ожид.исп.!H126)</f>
        <v>0</v>
      </c>
    </row>
    <row r="133" spans="1:7" ht="15.75">
      <c r="A133" s="41" t="s">
        <v>95</v>
      </c>
      <c r="B133" s="10" t="s">
        <v>54</v>
      </c>
      <c r="C133" s="10"/>
      <c r="D133" s="12"/>
      <c r="E133" s="12"/>
      <c r="F133" s="13">
        <f>SUM(F135)</f>
        <v>117.4</v>
      </c>
      <c r="G133" s="13">
        <f>SUM(G135)</f>
        <v>117.4</v>
      </c>
    </row>
    <row r="134" spans="1:7">
      <c r="A134" s="31" t="s">
        <v>96</v>
      </c>
      <c r="B134" s="15" t="s">
        <v>54</v>
      </c>
      <c r="C134" s="15" t="s">
        <v>11</v>
      </c>
      <c r="D134" s="16"/>
      <c r="E134" s="16"/>
      <c r="F134" s="17">
        <f>SUM(F135)</f>
        <v>117.4</v>
      </c>
      <c r="G134" s="17">
        <f>SUM(G135)</f>
        <v>117.4</v>
      </c>
    </row>
    <row r="135" spans="1:7" s="23" customFormat="1" ht="76.5">
      <c r="A135" s="19" t="s">
        <v>174</v>
      </c>
      <c r="B135" s="20" t="s">
        <v>54</v>
      </c>
      <c r="C135" s="20" t="s">
        <v>11</v>
      </c>
      <c r="D135" s="21" t="s">
        <v>97</v>
      </c>
      <c r="E135" s="21"/>
      <c r="F135" s="45">
        <f>F136</f>
        <v>117.4</v>
      </c>
      <c r="G135" s="45">
        <f>G136</f>
        <v>117.4</v>
      </c>
    </row>
    <row r="136" spans="1:7" s="28" customFormat="1">
      <c r="A136" s="30" t="s">
        <v>32</v>
      </c>
      <c r="B136" s="25" t="s">
        <v>54</v>
      </c>
      <c r="C136" s="25" t="s">
        <v>11</v>
      </c>
      <c r="D136" s="26" t="s">
        <v>97</v>
      </c>
      <c r="E136" s="26" t="s">
        <v>33</v>
      </c>
      <c r="F136" s="40">
        <f>SUM(ожид.исп.!G130)</f>
        <v>117.4</v>
      </c>
      <c r="G136" s="40">
        <f>SUM(ожид.исп.!H130)</f>
        <v>117.4</v>
      </c>
    </row>
    <row r="137" spans="1:7" ht="15.75">
      <c r="A137" s="65" t="s">
        <v>98</v>
      </c>
      <c r="C137" s="91"/>
      <c r="D137" s="91"/>
      <c r="E137" s="91"/>
      <c r="F137" s="91">
        <f>SUM(F23+F61+F66+F88+F133+F70+F127)</f>
        <v>36009.765039999998</v>
      </c>
      <c r="G137" s="91">
        <f>SUM(G23+G61+G66+G88+G133+G70+G127)</f>
        <v>29428.338129999996</v>
      </c>
    </row>
  </sheetData>
  <mergeCells count="17">
    <mergeCell ref="A17:F17"/>
    <mergeCell ref="A18:F18"/>
    <mergeCell ref="A14:F14"/>
    <mergeCell ref="A9:F9"/>
    <mergeCell ref="A10:F10"/>
    <mergeCell ref="A11:F11"/>
    <mergeCell ref="A12:F12"/>
    <mergeCell ref="A13:F13"/>
    <mergeCell ref="A16:F16"/>
    <mergeCell ref="A7:F7"/>
    <mergeCell ref="A8:F8"/>
    <mergeCell ref="A1:F1"/>
    <mergeCell ref="A2:F2"/>
    <mergeCell ref="A3:F3"/>
    <mergeCell ref="A4:F4"/>
    <mergeCell ref="A5:F5"/>
    <mergeCell ref="A6:F6"/>
  </mergeCells>
  <phoneticPr fontId="15" type="noConversion"/>
  <pageMargins left="0.75" right="0.2" top="0.46" bottom="0.47" header="0.5" footer="0.2"/>
  <pageSetup paperSize="9" scale="80" fitToHeight="6" orientation="portrait" verticalDpi="0" r:id="rId1"/>
  <headerFooter alignWithMargins="0">
    <oddFooter>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Y107"/>
  <sheetViews>
    <sheetView workbookViewId="0">
      <selection activeCell="I15" sqref="I15"/>
    </sheetView>
  </sheetViews>
  <sheetFormatPr defaultRowHeight="15"/>
  <cols>
    <col min="1" max="1" width="75.85546875" style="100" customWidth="1"/>
    <col min="2" max="2" width="16.42578125" style="100" customWidth="1"/>
    <col min="3" max="3" width="5.140625" style="101" customWidth="1"/>
    <col min="4" max="4" width="14.7109375" style="179" customWidth="1"/>
    <col min="5" max="5" width="14.28515625" style="100" customWidth="1"/>
    <col min="6" max="6" width="10.28515625" style="100" customWidth="1"/>
    <col min="7" max="7" width="13.7109375" style="100" customWidth="1"/>
    <col min="8" max="16384" width="9.140625" style="100"/>
  </cols>
  <sheetData>
    <row r="1" spans="1:207" s="99" customFormat="1">
      <c r="A1" s="255"/>
      <c r="B1" s="256"/>
      <c r="C1" s="256"/>
      <c r="D1" s="256"/>
      <c r="E1" s="256"/>
      <c r="F1" s="256"/>
      <c r="G1" s="256"/>
      <c r="H1" s="98"/>
      <c r="I1" s="98"/>
      <c r="J1" s="98"/>
    </row>
    <row r="2" spans="1:207" s="99" customFormat="1">
      <c r="A2" s="259"/>
      <c r="B2" s="256"/>
      <c r="C2" s="256"/>
      <c r="D2" s="256"/>
      <c r="E2" s="256"/>
      <c r="F2" s="256"/>
      <c r="G2" s="256"/>
      <c r="H2" s="98"/>
      <c r="I2" s="98"/>
      <c r="J2" s="98"/>
    </row>
    <row r="3" spans="1:207" s="99" customFormat="1">
      <c r="A3" s="259"/>
      <c r="B3" s="256"/>
      <c r="C3" s="256"/>
      <c r="D3" s="256"/>
      <c r="E3" s="256"/>
      <c r="F3" s="256"/>
      <c r="G3" s="256"/>
      <c r="H3" s="98"/>
      <c r="I3" s="98"/>
      <c r="J3" s="98"/>
    </row>
    <row r="4" spans="1:207" s="99" customFormat="1">
      <c r="A4" s="255"/>
      <c r="B4" s="256"/>
      <c r="C4" s="256"/>
      <c r="D4" s="256"/>
      <c r="E4" s="256"/>
      <c r="F4" s="256"/>
      <c r="G4" s="256"/>
      <c r="H4" s="98"/>
      <c r="I4" s="98"/>
      <c r="J4" s="98"/>
    </row>
    <row r="5" spans="1:207">
      <c r="D5" s="102"/>
    </row>
    <row r="6" spans="1:207" ht="15.75">
      <c r="A6" s="257" t="s">
        <v>198</v>
      </c>
      <c r="B6" s="257"/>
      <c r="C6" s="257"/>
      <c r="D6" s="257"/>
      <c r="E6" s="257"/>
      <c r="F6" s="257"/>
      <c r="G6" s="257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</row>
    <row r="7" spans="1:207" ht="15.75">
      <c r="A7" s="257" t="s">
        <v>182</v>
      </c>
      <c r="B7" s="257"/>
      <c r="C7" s="257"/>
      <c r="D7" s="257"/>
      <c r="E7" s="256"/>
      <c r="F7" s="256"/>
      <c r="G7" s="256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</row>
    <row r="8" spans="1:207" ht="15.75">
      <c r="A8" s="257" t="s">
        <v>111</v>
      </c>
      <c r="B8" s="257"/>
      <c r="C8" s="257"/>
      <c r="D8" s="257"/>
      <c r="E8" s="256"/>
      <c r="F8" s="256"/>
      <c r="G8" s="256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</row>
    <row r="9" spans="1:207" ht="15.75">
      <c r="A9" s="257" t="s">
        <v>199</v>
      </c>
      <c r="B9" s="257"/>
      <c r="C9" s="257"/>
      <c r="D9" s="257"/>
      <c r="E9" s="256"/>
      <c r="F9" s="256"/>
      <c r="G9" s="256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</row>
    <row r="10" spans="1:207" ht="24.75" customHeight="1">
      <c r="D10" s="180"/>
      <c r="G10" s="180" t="s">
        <v>1</v>
      </c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</row>
    <row r="11" spans="1:207" ht="60" customHeight="1">
      <c r="A11" s="162" t="s">
        <v>2</v>
      </c>
      <c r="B11" s="162" t="s">
        <v>6</v>
      </c>
      <c r="C11" s="162" t="s">
        <v>7</v>
      </c>
      <c r="D11" s="93" t="s">
        <v>195</v>
      </c>
      <c r="E11" s="93" t="s">
        <v>200</v>
      </c>
      <c r="F11" s="94" t="s">
        <v>180</v>
      </c>
      <c r="G11" s="94" t="s">
        <v>181</v>
      </c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</row>
    <row r="12" spans="1:207" ht="48.75" customHeight="1">
      <c r="A12" s="163" t="s">
        <v>175</v>
      </c>
      <c r="B12" s="232" t="s">
        <v>112</v>
      </c>
      <c r="C12" s="232"/>
      <c r="D12" s="233">
        <f>D13+D34</f>
        <v>28877.715039999999</v>
      </c>
      <c r="E12" s="233">
        <f>E13+E34</f>
        <v>27329.163129999997</v>
      </c>
      <c r="F12" s="160">
        <f>SUM(E12/D12*100)</f>
        <v>94.637553878985841</v>
      </c>
      <c r="G12" s="161">
        <f>SUM(E12-D12)</f>
        <v>-1548.551910000002</v>
      </c>
    </row>
    <row r="13" spans="1:207" ht="30">
      <c r="A13" s="164" t="s">
        <v>186</v>
      </c>
      <c r="B13" s="181" t="s">
        <v>113</v>
      </c>
      <c r="C13" s="181"/>
      <c r="D13" s="165">
        <f>D14+D30</f>
        <v>5751.3882400000002</v>
      </c>
      <c r="E13" s="165">
        <f>E14+E30</f>
        <v>5123.8203299999996</v>
      </c>
      <c r="F13" s="160">
        <f t="shared" ref="F13:F76" si="0">SUM(E13/D13*100)</f>
        <v>89.088409896668693</v>
      </c>
      <c r="G13" s="161">
        <f t="shared" ref="G13:G76" si="1">SUM(E13-D13)</f>
        <v>-627.56791000000067</v>
      </c>
    </row>
    <row r="14" spans="1:207" ht="45">
      <c r="A14" s="182" t="s">
        <v>187</v>
      </c>
      <c r="B14" s="166" t="s">
        <v>114</v>
      </c>
      <c r="C14" s="166"/>
      <c r="D14" s="167">
        <f>D15+D20+D24+D22+D28+D26</f>
        <v>5523.9139999999998</v>
      </c>
      <c r="E14" s="167">
        <f>E15+E20+E24+E22+E28+E26</f>
        <v>4896.3203299999996</v>
      </c>
      <c r="F14" s="160">
        <f t="shared" si="0"/>
        <v>88.638605343964443</v>
      </c>
      <c r="G14" s="161">
        <f t="shared" si="1"/>
        <v>-627.5936700000002</v>
      </c>
    </row>
    <row r="15" spans="1:207" s="186" customFormat="1" ht="76.5">
      <c r="A15" s="183" t="s">
        <v>163</v>
      </c>
      <c r="B15" s="184" t="s">
        <v>24</v>
      </c>
      <c r="C15" s="184"/>
      <c r="D15" s="185">
        <f>D16+D17+D18+D19</f>
        <v>4621.7290000000003</v>
      </c>
      <c r="E15" s="185">
        <f>E16+E17+E18+E19</f>
        <v>4541.625</v>
      </c>
      <c r="F15" s="160">
        <f t="shared" si="0"/>
        <v>98.266795824679463</v>
      </c>
      <c r="G15" s="161">
        <f t="shared" si="1"/>
        <v>-80.104000000000269</v>
      </c>
    </row>
    <row r="16" spans="1:207" s="186" customFormat="1" ht="42.75" customHeight="1">
      <c r="A16" s="187" t="s">
        <v>16</v>
      </c>
      <c r="B16" s="188" t="s">
        <v>24</v>
      </c>
      <c r="C16" s="188" t="s">
        <v>17</v>
      </c>
      <c r="D16" s="189">
        <f>SUM('не брать'!F34)</f>
        <v>2987.0790000000002</v>
      </c>
      <c r="E16" s="189">
        <f>SUM('не брать'!G34)</f>
        <v>2987.1</v>
      </c>
      <c r="F16" s="160">
        <f t="shared" si="0"/>
        <v>100.00070302794133</v>
      </c>
      <c r="G16" s="161">
        <f t="shared" si="1"/>
        <v>2.099999999973079E-2</v>
      </c>
    </row>
    <row r="17" spans="1:7" s="186" customFormat="1" ht="17.25" customHeight="1">
      <c r="A17" s="187" t="s">
        <v>25</v>
      </c>
      <c r="B17" s="188" t="s">
        <v>24</v>
      </c>
      <c r="C17" s="188" t="s">
        <v>27</v>
      </c>
      <c r="D17" s="189">
        <f>SUM('не брать'!F35+'не брать'!F53)</f>
        <v>1273.4000000000001</v>
      </c>
      <c r="E17" s="189">
        <f>SUM('не брать'!G35+'не брать'!G53)</f>
        <v>1197.2249999999999</v>
      </c>
      <c r="F17" s="160">
        <f t="shared" si="0"/>
        <v>94.017983351656966</v>
      </c>
      <c r="G17" s="161">
        <f t="shared" si="1"/>
        <v>-76.175000000000182</v>
      </c>
    </row>
    <row r="18" spans="1:7" s="186" customFormat="1" ht="17.25" hidden="1" customHeight="1">
      <c r="A18" s="187" t="s">
        <v>32</v>
      </c>
      <c r="B18" s="188" t="s">
        <v>24</v>
      </c>
      <c r="C18" s="188" t="s">
        <v>33</v>
      </c>
      <c r="D18" s="189">
        <f>SUM('не брать'!F54)</f>
        <v>216</v>
      </c>
      <c r="E18" s="189">
        <f>SUM('не брать'!G54)</f>
        <v>212</v>
      </c>
      <c r="F18" s="160">
        <f t="shared" si="0"/>
        <v>98.148148148148152</v>
      </c>
      <c r="G18" s="161">
        <f t="shared" si="1"/>
        <v>-4</v>
      </c>
    </row>
    <row r="19" spans="1:7" s="186" customFormat="1" ht="17.25" customHeight="1">
      <c r="A19" s="187" t="s">
        <v>28</v>
      </c>
      <c r="B19" s="188" t="s">
        <v>24</v>
      </c>
      <c r="C19" s="188" t="s">
        <v>26</v>
      </c>
      <c r="D19" s="189">
        <f>SUM('не брать'!F37)</f>
        <v>145.25</v>
      </c>
      <c r="E19" s="189">
        <f>SUM('не брать'!G37)</f>
        <v>145.30000000000001</v>
      </c>
      <c r="F19" s="160">
        <f t="shared" si="0"/>
        <v>100.03442340791739</v>
      </c>
      <c r="G19" s="161">
        <f t="shared" si="1"/>
        <v>5.0000000000011369E-2</v>
      </c>
    </row>
    <row r="20" spans="1:7" s="168" customFormat="1" ht="76.5">
      <c r="A20" s="183" t="s">
        <v>164</v>
      </c>
      <c r="B20" s="184" t="s">
        <v>29</v>
      </c>
      <c r="C20" s="184"/>
      <c r="D20" s="185">
        <f>D21</f>
        <v>401.78500000000003</v>
      </c>
      <c r="E20" s="185">
        <f>E21</f>
        <v>56.79533</v>
      </c>
      <c r="F20" s="160">
        <f t="shared" si="0"/>
        <v>14.135751708003037</v>
      </c>
      <c r="G20" s="161">
        <f t="shared" si="1"/>
        <v>-344.98967000000005</v>
      </c>
    </row>
    <row r="21" spans="1:7" s="168" customFormat="1" ht="60">
      <c r="A21" s="187" t="s">
        <v>16</v>
      </c>
      <c r="B21" s="188" t="s">
        <v>29</v>
      </c>
      <c r="C21" s="188" t="s">
        <v>17</v>
      </c>
      <c r="D21" s="189">
        <f>SUM('не брать'!F39)</f>
        <v>401.78500000000003</v>
      </c>
      <c r="E21" s="189">
        <f>SUM('не брать'!G39)</f>
        <v>56.79533</v>
      </c>
      <c r="F21" s="160">
        <f t="shared" si="0"/>
        <v>14.135751708003037</v>
      </c>
      <c r="G21" s="161">
        <f t="shared" si="1"/>
        <v>-344.98967000000005</v>
      </c>
    </row>
    <row r="22" spans="1:7" s="168" customFormat="1" ht="64.5" customHeight="1">
      <c r="A22" s="190" t="s">
        <v>174</v>
      </c>
      <c r="B22" s="184" t="s">
        <v>97</v>
      </c>
      <c r="C22" s="184"/>
      <c r="D22" s="191">
        <f>D23</f>
        <v>117.4</v>
      </c>
      <c r="E22" s="191">
        <f>E23</f>
        <v>117.4</v>
      </c>
      <c r="F22" s="160">
        <f t="shared" si="0"/>
        <v>100</v>
      </c>
      <c r="G22" s="161">
        <f t="shared" si="1"/>
        <v>0</v>
      </c>
    </row>
    <row r="23" spans="1:7" s="168" customFormat="1" ht="19.5" customHeight="1">
      <c r="A23" s="187" t="s">
        <v>32</v>
      </c>
      <c r="B23" s="188" t="s">
        <v>97</v>
      </c>
      <c r="C23" s="188" t="s">
        <v>33</v>
      </c>
      <c r="D23" s="192">
        <f>SUM('не брать'!F136)</f>
        <v>117.4</v>
      </c>
      <c r="E23" s="192">
        <f>SUM('не брать'!G136)</f>
        <v>117.4</v>
      </c>
      <c r="F23" s="160">
        <f t="shared" si="0"/>
        <v>100</v>
      </c>
      <c r="G23" s="161">
        <f t="shared" si="1"/>
        <v>0</v>
      </c>
    </row>
    <row r="24" spans="1:7" s="168" customFormat="1" ht="66.75" customHeight="1">
      <c r="A24" s="193" t="s">
        <v>165</v>
      </c>
      <c r="B24" s="194" t="s">
        <v>48</v>
      </c>
      <c r="C24" s="194"/>
      <c r="D24" s="195">
        <f>D25</f>
        <v>250</v>
      </c>
      <c r="E24" s="195">
        <f>E25</f>
        <v>47.5</v>
      </c>
      <c r="F24" s="160">
        <f t="shared" si="0"/>
        <v>19</v>
      </c>
      <c r="G24" s="161">
        <f t="shared" si="1"/>
        <v>-202.5</v>
      </c>
    </row>
    <row r="25" spans="1:7" s="168" customFormat="1" ht="30">
      <c r="A25" s="187" t="s">
        <v>25</v>
      </c>
      <c r="B25" s="188" t="s">
        <v>48</v>
      </c>
      <c r="C25" s="188" t="s">
        <v>27</v>
      </c>
      <c r="D25" s="192">
        <f>SUM('не брать'!F56)</f>
        <v>250</v>
      </c>
      <c r="E25" s="192">
        <f>SUM('не брать'!G56)</f>
        <v>47.5</v>
      </c>
      <c r="F25" s="160">
        <f t="shared" si="0"/>
        <v>19</v>
      </c>
      <c r="G25" s="161">
        <f t="shared" si="1"/>
        <v>-202.5</v>
      </c>
    </row>
    <row r="26" spans="1:7" s="168" customFormat="1" ht="103.5" hidden="1">
      <c r="A26" s="142" t="s">
        <v>166</v>
      </c>
      <c r="B26" s="134" t="s">
        <v>133</v>
      </c>
      <c r="C26" s="145"/>
      <c r="D26" s="191">
        <f>SUM(D27)</f>
        <v>0</v>
      </c>
      <c r="E26" s="191">
        <f>SUM(E27)</f>
        <v>0</v>
      </c>
      <c r="F26" s="160" t="e">
        <f t="shared" si="0"/>
        <v>#DIV/0!</v>
      </c>
      <c r="G26" s="161">
        <f t="shared" si="1"/>
        <v>0</v>
      </c>
    </row>
    <row r="27" spans="1:7" s="168" customFormat="1" ht="60" hidden="1">
      <c r="A27" s="135" t="s">
        <v>16</v>
      </c>
      <c r="B27" s="138" t="s">
        <v>134</v>
      </c>
      <c r="C27" s="138" t="s">
        <v>17</v>
      </c>
      <c r="D27" s="192">
        <f>SUM('не брать'!F58)</f>
        <v>0</v>
      </c>
      <c r="E27" s="192">
        <f>SUM('не брать'!G58)</f>
        <v>0</v>
      </c>
      <c r="F27" s="160" t="e">
        <f t="shared" si="0"/>
        <v>#DIV/0!</v>
      </c>
      <c r="G27" s="161">
        <f t="shared" si="1"/>
        <v>0</v>
      </c>
    </row>
    <row r="28" spans="1:7" s="168" customFormat="1" ht="51">
      <c r="A28" s="196" t="s">
        <v>115</v>
      </c>
      <c r="B28" s="197" t="s">
        <v>37</v>
      </c>
      <c r="C28" s="184"/>
      <c r="D28" s="191">
        <f>D29</f>
        <v>133</v>
      </c>
      <c r="E28" s="191">
        <f>E29</f>
        <v>133</v>
      </c>
      <c r="F28" s="160">
        <f t="shared" si="0"/>
        <v>100</v>
      </c>
      <c r="G28" s="161">
        <f t="shared" si="1"/>
        <v>0</v>
      </c>
    </row>
    <row r="29" spans="1:7" s="168" customFormat="1">
      <c r="A29" s="187" t="s">
        <v>38</v>
      </c>
      <c r="B29" s="198" t="s">
        <v>37</v>
      </c>
      <c r="C29" s="188" t="s">
        <v>39</v>
      </c>
      <c r="D29" s="192">
        <f>SUM('не брать'!F44)</f>
        <v>133</v>
      </c>
      <c r="E29" s="192">
        <f>SUM('не брать'!G44)</f>
        <v>133</v>
      </c>
      <c r="F29" s="160">
        <f t="shared" si="0"/>
        <v>100</v>
      </c>
      <c r="G29" s="161">
        <f t="shared" si="1"/>
        <v>0</v>
      </c>
    </row>
    <row r="30" spans="1:7" s="168" customFormat="1" ht="27.75" customHeight="1">
      <c r="A30" s="182" t="s">
        <v>188</v>
      </c>
      <c r="B30" s="169" t="s">
        <v>116</v>
      </c>
      <c r="C30" s="199"/>
      <c r="D30" s="167">
        <f>D31</f>
        <v>227.47424000000001</v>
      </c>
      <c r="E30" s="167">
        <f>E31</f>
        <v>227.5</v>
      </c>
      <c r="F30" s="160">
        <f t="shared" si="0"/>
        <v>100.01132435918898</v>
      </c>
      <c r="G30" s="161">
        <f t="shared" si="1"/>
        <v>2.5759999999991123E-2</v>
      </c>
    </row>
    <row r="31" spans="1:7" s="186" customFormat="1" ht="76.5">
      <c r="A31" s="200" t="s">
        <v>167</v>
      </c>
      <c r="B31" s="184" t="s">
        <v>51</v>
      </c>
      <c r="C31" s="184"/>
      <c r="D31" s="191">
        <f>D32+D33</f>
        <v>227.47424000000001</v>
      </c>
      <c r="E31" s="191">
        <f>E32+E33</f>
        <v>227.5</v>
      </c>
      <c r="F31" s="160">
        <f t="shared" si="0"/>
        <v>100.01132435918898</v>
      </c>
      <c r="G31" s="161">
        <f t="shared" si="1"/>
        <v>2.5759999999991123E-2</v>
      </c>
    </row>
    <row r="32" spans="1:7" s="168" customFormat="1" ht="60">
      <c r="A32" s="187" t="s">
        <v>16</v>
      </c>
      <c r="B32" s="188" t="s">
        <v>51</v>
      </c>
      <c r="C32" s="188" t="s">
        <v>17</v>
      </c>
      <c r="D32" s="192">
        <f>SUM('не брать'!F64)</f>
        <v>207.47424000000001</v>
      </c>
      <c r="E32" s="192">
        <f>SUM('не брать'!G64)</f>
        <v>207.5</v>
      </c>
      <c r="F32" s="160">
        <f t="shared" si="0"/>
        <v>100.01241599921032</v>
      </c>
      <c r="G32" s="161">
        <f t="shared" si="1"/>
        <v>2.5759999999991123E-2</v>
      </c>
    </row>
    <row r="33" spans="1:7" s="170" customFormat="1" ht="18.75" customHeight="1">
      <c r="A33" s="187" t="s">
        <v>25</v>
      </c>
      <c r="B33" s="188" t="s">
        <v>117</v>
      </c>
      <c r="C33" s="188" t="s">
        <v>27</v>
      </c>
      <c r="D33" s="192">
        <f>SUM('не брать'!F65)</f>
        <v>20</v>
      </c>
      <c r="E33" s="192">
        <f>SUM('не брать'!G65)</f>
        <v>20</v>
      </c>
      <c r="F33" s="160">
        <f t="shared" si="0"/>
        <v>100</v>
      </c>
      <c r="G33" s="161">
        <f t="shared" si="1"/>
        <v>0</v>
      </c>
    </row>
    <row r="34" spans="1:7" s="170" customFormat="1" ht="30.75" customHeight="1">
      <c r="A34" s="164" t="s">
        <v>189</v>
      </c>
      <c r="B34" s="201" t="s">
        <v>118</v>
      </c>
      <c r="C34" s="202"/>
      <c r="D34" s="165">
        <f>D35+D38+D41+D44+D50+D57+D60</f>
        <v>23126.326799999999</v>
      </c>
      <c r="E34" s="165">
        <f>E35+E38+E41+E44+E50+E57+E60</f>
        <v>22205.342799999999</v>
      </c>
      <c r="F34" s="160">
        <f t="shared" si="0"/>
        <v>96.017594977512815</v>
      </c>
      <c r="G34" s="161">
        <f t="shared" si="1"/>
        <v>-920.98400000000038</v>
      </c>
    </row>
    <row r="35" spans="1:7" s="170" customFormat="1" ht="30.75" customHeight="1">
      <c r="A35" s="182" t="s">
        <v>190</v>
      </c>
      <c r="B35" s="169" t="s">
        <v>119</v>
      </c>
      <c r="C35" s="169"/>
      <c r="D35" s="167">
        <f>D36</f>
        <v>4200</v>
      </c>
      <c r="E35" s="167">
        <f>E36</f>
        <v>4100</v>
      </c>
      <c r="F35" s="160">
        <f t="shared" si="0"/>
        <v>97.61904761904762</v>
      </c>
      <c r="G35" s="161">
        <f t="shared" si="1"/>
        <v>-100</v>
      </c>
    </row>
    <row r="36" spans="1:7" s="204" customFormat="1" ht="51">
      <c r="A36" s="203" t="s">
        <v>168</v>
      </c>
      <c r="B36" s="184" t="s">
        <v>83</v>
      </c>
      <c r="C36" s="184"/>
      <c r="D36" s="191">
        <f>D37</f>
        <v>4200</v>
      </c>
      <c r="E36" s="191">
        <f>E37</f>
        <v>4100</v>
      </c>
      <c r="F36" s="160">
        <f t="shared" si="0"/>
        <v>97.61904761904762</v>
      </c>
      <c r="G36" s="161">
        <f t="shared" si="1"/>
        <v>-100</v>
      </c>
    </row>
    <row r="37" spans="1:7" s="168" customFormat="1" ht="26.25" customHeight="1">
      <c r="A37" s="187" t="s">
        <v>25</v>
      </c>
      <c r="B37" s="188" t="s">
        <v>83</v>
      </c>
      <c r="C37" s="188" t="s">
        <v>27</v>
      </c>
      <c r="D37" s="192">
        <f>SUM('не брать'!F111)</f>
        <v>4200</v>
      </c>
      <c r="E37" s="192">
        <f>SUM('не брать'!G111)</f>
        <v>4100</v>
      </c>
      <c r="F37" s="160">
        <f t="shared" si="0"/>
        <v>97.61904761904762</v>
      </c>
      <c r="G37" s="161">
        <f t="shared" si="1"/>
        <v>-100</v>
      </c>
    </row>
    <row r="38" spans="1:7" s="168" customFormat="1" ht="26.25" customHeight="1">
      <c r="A38" s="182" t="s">
        <v>191</v>
      </c>
      <c r="B38" s="169" t="s">
        <v>120</v>
      </c>
      <c r="C38" s="169"/>
      <c r="D38" s="167">
        <f>D39</f>
        <v>622</v>
      </c>
      <c r="E38" s="167">
        <f>E39</f>
        <v>560</v>
      </c>
      <c r="F38" s="160">
        <f t="shared" si="0"/>
        <v>90.032154340836016</v>
      </c>
      <c r="G38" s="161">
        <f t="shared" si="1"/>
        <v>-62</v>
      </c>
    </row>
    <row r="39" spans="1:7" s="168" customFormat="1" ht="51">
      <c r="A39" s="203" t="s">
        <v>169</v>
      </c>
      <c r="B39" s="184" t="s">
        <v>84</v>
      </c>
      <c r="C39" s="184"/>
      <c r="D39" s="191">
        <f>D40</f>
        <v>622</v>
      </c>
      <c r="E39" s="191">
        <f>E40</f>
        <v>560</v>
      </c>
      <c r="F39" s="160">
        <f t="shared" si="0"/>
        <v>90.032154340836016</v>
      </c>
      <c r="G39" s="161">
        <f t="shared" si="1"/>
        <v>-62</v>
      </c>
    </row>
    <row r="40" spans="1:7" s="168" customFormat="1" ht="30">
      <c r="A40" s="187" t="s">
        <v>25</v>
      </c>
      <c r="B40" s="188" t="s">
        <v>84</v>
      </c>
      <c r="C40" s="188" t="s">
        <v>27</v>
      </c>
      <c r="D40" s="192">
        <f>SUM('не брать'!F113)</f>
        <v>622</v>
      </c>
      <c r="E40" s="192">
        <f>SUM('не брать'!G113)</f>
        <v>560</v>
      </c>
      <c r="F40" s="160">
        <f t="shared" si="0"/>
        <v>90.032154340836016</v>
      </c>
      <c r="G40" s="161">
        <f t="shared" si="1"/>
        <v>-62</v>
      </c>
    </row>
    <row r="41" spans="1:7" s="168" customFormat="1" ht="25.5" customHeight="1">
      <c r="A41" s="182" t="s">
        <v>192</v>
      </c>
      <c r="B41" s="169" t="s">
        <v>121</v>
      </c>
      <c r="C41" s="199"/>
      <c r="D41" s="167">
        <f>D42</f>
        <v>354</v>
      </c>
      <c r="E41" s="167">
        <f>E42</f>
        <v>310</v>
      </c>
      <c r="F41" s="160">
        <f t="shared" si="0"/>
        <v>87.570621468926561</v>
      </c>
      <c r="G41" s="161">
        <f t="shared" si="1"/>
        <v>-44</v>
      </c>
    </row>
    <row r="42" spans="1:7" s="168" customFormat="1" ht="65.25" customHeight="1">
      <c r="A42" s="203" t="s">
        <v>170</v>
      </c>
      <c r="B42" s="184" t="s">
        <v>85</v>
      </c>
      <c r="C42" s="184"/>
      <c r="D42" s="191">
        <f>D43</f>
        <v>354</v>
      </c>
      <c r="E42" s="191">
        <f>E43</f>
        <v>310</v>
      </c>
      <c r="F42" s="160">
        <f t="shared" si="0"/>
        <v>87.570621468926561</v>
      </c>
      <c r="G42" s="161">
        <f t="shared" si="1"/>
        <v>-44</v>
      </c>
    </row>
    <row r="43" spans="1:7" s="168" customFormat="1" ht="26.25" customHeight="1">
      <c r="A43" s="187" t="s">
        <v>25</v>
      </c>
      <c r="B43" s="188" t="s">
        <v>85</v>
      </c>
      <c r="C43" s="188" t="s">
        <v>27</v>
      </c>
      <c r="D43" s="192">
        <f>SUM('не брать'!F115)</f>
        <v>354</v>
      </c>
      <c r="E43" s="192">
        <f>SUM('не брать'!G115)</f>
        <v>310</v>
      </c>
      <c r="F43" s="160">
        <f t="shared" si="0"/>
        <v>87.570621468926561</v>
      </c>
      <c r="G43" s="161">
        <f t="shared" si="1"/>
        <v>-44</v>
      </c>
    </row>
    <row r="44" spans="1:7" s="168" customFormat="1" ht="26.25" customHeight="1">
      <c r="A44" s="182" t="s">
        <v>193</v>
      </c>
      <c r="B44" s="169" t="s">
        <v>122</v>
      </c>
      <c r="C44" s="199"/>
      <c r="D44" s="167">
        <f>D45+D65+D67</f>
        <v>2986.9250000000002</v>
      </c>
      <c r="E44" s="167">
        <f>E45+E65+E67</f>
        <v>2637.9410000000003</v>
      </c>
      <c r="F44" s="160">
        <f t="shared" si="0"/>
        <v>88.316278446897741</v>
      </c>
      <c r="G44" s="161">
        <f t="shared" si="1"/>
        <v>-348.98399999999992</v>
      </c>
    </row>
    <row r="45" spans="1:7" s="186" customFormat="1" ht="63.75">
      <c r="A45" s="190" t="s">
        <v>171</v>
      </c>
      <c r="B45" s="184" t="s">
        <v>86</v>
      </c>
      <c r="C45" s="184"/>
      <c r="D45" s="191">
        <f>D46</f>
        <v>1986.925</v>
      </c>
      <c r="E45" s="191">
        <f>E46</f>
        <v>1986.9</v>
      </c>
      <c r="F45" s="160">
        <f t="shared" si="0"/>
        <v>99.998741774349824</v>
      </c>
      <c r="G45" s="161">
        <f t="shared" si="1"/>
        <v>-2.4999999999863576E-2</v>
      </c>
    </row>
    <row r="46" spans="1:7" s="168" customFormat="1" ht="30">
      <c r="A46" s="205" t="s">
        <v>25</v>
      </c>
      <c r="B46" s="206" t="s">
        <v>86</v>
      </c>
      <c r="C46" s="206" t="s">
        <v>27</v>
      </c>
      <c r="D46" s="207">
        <f>SUM('не брать'!F117)</f>
        <v>1986.925</v>
      </c>
      <c r="E46" s="207">
        <f>SUM('не брать'!G117)</f>
        <v>1986.9</v>
      </c>
      <c r="F46" s="160">
        <f t="shared" si="0"/>
        <v>99.998741774349824</v>
      </c>
      <c r="G46" s="161">
        <f t="shared" si="1"/>
        <v>-2.4999999999863576E-2</v>
      </c>
    </row>
    <row r="47" spans="1:7" s="168" customFormat="1" hidden="1">
      <c r="A47" s="182" t="s">
        <v>194</v>
      </c>
      <c r="B47" s="169" t="s">
        <v>151</v>
      </c>
      <c r="C47" s="199"/>
      <c r="D47" s="171">
        <f>D48</f>
        <v>0</v>
      </c>
      <c r="E47" s="171">
        <f>E48</f>
        <v>0</v>
      </c>
      <c r="F47" s="160" t="e">
        <f t="shared" si="0"/>
        <v>#DIV/0!</v>
      </c>
      <c r="G47" s="161">
        <f t="shared" si="1"/>
        <v>0</v>
      </c>
    </row>
    <row r="48" spans="1:7" s="168" customFormat="1" ht="63.75" hidden="1">
      <c r="A48" s="139" t="s">
        <v>152</v>
      </c>
      <c r="B48" s="134" t="s">
        <v>153</v>
      </c>
      <c r="C48" s="188"/>
      <c r="D48" s="208">
        <f>SUM(D49)</f>
        <v>0</v>
      </c>
      <c r="E48" s="208">
        <f>SUM(E49)</f>
        <v>0</v>
      </c>
      <c r="F48" s="160" t="e">
        <f t="shared" si="0"/>
        <v>#DIV/0!</v>
      </c>
      <c r="G48" s="161">
        <f t="shared" si="1"/>
        <v>0</v>
      </c>
    </row>
    <row r="49" spans="1:7" s="168" customFormat="1" ht="30" hidden="1">
      <c r="A49" s="135" t="s">
        <v>25</v>
      </c>
      <c r="B49" s="138" t="s">
        <v>153</v>
      </c>
      <c r="C49" s="188" t="s">
        <v>27</v>
      </c>
      <c r="D49" s="208"/>
      <c r="E49" s="208"/>
      <c r="F49" s="160" t="e">
        <f t="shared" si="0"/>
        <v>#DIV/0!</v>
      </c>
      <c r="G49" s="161">
        <f t="shared" si="1"/>
        <v>0</v>
      </c>
    </row>
    <row r="50" spans="1:7" s="168" customFormat="1" ht="45">
      <c r="A50" s="209" t="s">
        <v>183</v>
      </c>
      <c r="B50" s="172" t="s">
        <v>154</v>
      </c>
      <c r="C50" s="210"/>
      <c r="D50" s="173">
        <f>D51+D53+D55</f>
        <v>13463.4018</v>
      </c>
      <c r="E50" s="173">
        <f>E51+E53+E55</f>
        <v>13097.4018</v>
      </c>
      <c r="F50" s="160">
        <f t="shared" si="0"/>
        <v>97.28151914770902</v>
      </c>
      <c r="G50" s="161">
        <f t="shared" si="1"/>
        <v>-366</v>
      </c>
    </row>
    <row r="51" spans="1:7" s="168" customFormat="1" ht="76.5">
      <c r="A51" s="211" t="s">
        <v>145</v>
      </c>
      <c r="B51" s="174" t="s">
        <v>146</v>
      </c>
      <c r="C51" s="174"/>
      <c r="D51" s="212">
        <f>SUM(D52)</f>
        <v>2596</v>
      </c>
      <c r="E51" s="212">
        <f>SUM(E52)</f>
        <v>2230</v>
      </c>
      <c r="F51" s="160">
        <f t="shared" si="0"/>
        <v>85.901386748844374</v>
      </c>
      <c r="G51" s="161">
        <f t="shared" si="1"/>
        <v>-366</v>
      </c>
    </row>
    <row r="52" spans="1:7" s="168" customFormat="1" ht="30">
      <c r="A52" s="213" t="s">
        <v>25</v>
      </c>
      <c r="B52" s="214" t="s">
        <v>146</v>
      </c>
      <c r="C52" s="214" t="s">
        <v>27</v>
      </c>
      <c r="D52" s="212">
        <f>SUM('не брать'!F76)</f>
        <v>2596</v>
      </c>
      <c r="E52" s="212">
        <f>SUM('не брать'!G76)</f>
        <v>2230</v>
      </c>
      <c r="F52" s="160">
        <f t="shared" si="0"/>
        <v>85.901386748844374</v>
      </c>
      <c r="G52" s="161">
        <f t="shared" si="1"/>
        <v>-366</v>
      </c>
    </row>
    <row r="53" spans="1:7" s="168" customFormat="1" ht="89.25">
      <c r="A53" s="215" t="s">
        <v>147</v>
      </c>
      <c r="B53" s="174" t="s">
        <v>148</v>
      </c>
      <c r="C53" s="174"/>
      <c r="D53" s="175">
        <f>SUM(D54)</f>
        <v>2032.2</v>
      </c>
      <c r="E53" s="175">
        <f>SUM(E54)</f>
        <v>2032.2</v>
      </c>
      <c r="F53" s="160">
        <f t="shared" si="0"/>
        <v>100</v>
      </c>
      <c r="G53" s="161">
        <f t="shared" si="1"/>
        <v>0</v>
      </c>
    </row>
    <row r="54" spans="1:7" s="168" customFormat="1" ht="30">
      <c r="A54" s="213" t="s">
        <v>25</v>
      </c>
      <c r="B54" s="214" t="s">
        <v>148</v>
      </c>
      <c r="C54" s="214" t="s">
        <v>27</v>
      </c>
      <c r="D54" s="175">
        <f>SUM('не брать'!F78)</f>
        <v>2032.2</v>
      </c>
      <c r="E54" s="175">
        <f>SUM('не брать'!G78)</f>
        <v>2032.2</v>
      </c>
      <c r="F54" s="160">
        <f t="shared" si="0"/>
        <v>100</v>
      </c>
      <c r="G54" s="161">
        <f t="shared" si="1"/>
        <v>0</v>
      </c>
    </row>
    <row r="55" spans="1:7" s="168" customFormat="1" ht="90.75">
      <c r="A55" s="216" t="s">
        <v>149</v>
      </c>
      <c r="B55" s="174" t="s">
        <v>150</v>
      </c>
      <c r="C55" s="174"/>
      <c r="D55" s="175">
        <f>SUM(D56)</f>
        <v>8835.2018000000007</v>
      </c>
      <c r="E55" s="175">
        <f>SUM(E56)</f>
        <v>8835.2018000000007</v>
      </c>
      <c r="F55" s="160">
        <f t="shared" si="0"/>
        <v>100</v>
      </c>
      <c r="G55" s="161">
        <f t="shared" si="1"/>
        <v>0</v>
      </c>
    </row>
    <row r="56" spans="1:7" s="168" customFormat="1" ht="30">
      <c r="A56" s="213" t="s">
        <v>25</v>
      </c>
      <c r="B56" s="214" t="s">
        <v>150</v>
      </c>
      <c r="C56" s="214" t="s">
        <v>27</v>
      </c>
      <c r="D56" s="217">
        <f>SUM('не брать'!F80)</f>
        <v>8835.2018000000007</v>
      </c>
      <c r="E56" s="217">
        <f>SUM('не брать'!G80)</f>
        <v>8835.2018000000007</v>
      </c>
      <c r="F56" s="160">
        <f t="shared" si="0"/>
        <v>100</v>
      </c>
      <c r="G56" s="161">
        <f t="shared" si="1"/>
        <v>0</v>
      </c>
    </row>
    <row r="57" spans="1:7" s="168" customFormat="1" ht="30" hidden="1">
      <c r="A57" s="218" t="s">
        <v>184</v>
      </c>
      <c r="B57" s="176" t="s">
        <v>155</v>
      </c>
      <c r="C57" s="219"/>
      <c r="D57" s="177">
        <f>D58</f>
        <v>0</v>
      </c>
      <c r="E57" s="177">
        <f>E58</f>
        <v>0</v>
      </c>
      <c r="F57" s="160" t="e">
        <f t="shared" si="0"/>
        <v>#DIV/0!</v>
      </c>
      <c r="G57" s="161">
        <f t="shared" si="1"/>
        <v>0</v>
      </c>
    </row>
    <row r="58" spans="1:7" s="168" customFormat="1" ht="63.75" hidden="1">
      <c r="A58" s="220" t="s">
        <v>156</v>
      </c>
      <c r="B58" s="221" t="s">
        <v>157</v>
      </c>
      <c r="C58" s="221"/>
      <c r="D58" s="222">
        <f>SUM(D59)</f>
        <v>0</v>
      </c>
      <c r="E58" s="222">
        <f>SUM(E59)</f>
        <v>0</v>
      </c>
      <c r="F58" s="160" t="e">
        <f t="shared" si="0"/>
        <v>#DIV/0!</v>
      </c>
      <c r="G58" s="161">
        <f t="shared" si="1"/>
        <v>0</v>
      </c>
    </row>
    <row r="59" spans="1:7" s="168" customFormat="1" hidden="1">
      <c r="A59" s="135" t="s">
        <v>38</v>
      </c>
      <c r="B59" s="138" t="s">
        <v>157</v>
      </c>
      <c r="C59" s="138" t="s">
        <v>39</v>
      </c>
      <c r="D59" s="208">
        <f>SUM('не брать'!F94)</f>
        <v>0</v>
      </c>
      <c r="E59" s="208">
        <f>SUM('не брать'!G94)</f>
        <v>0</v>
      </c>
      <c r="F59" s="160" t="e">
        <f t="shared" si="0"/>
        <v>#DIV/0!</v>
      </c>
      <c r="G59" s="161">
        <f t="shared" si="1"/>
        <v>0</v>
      </c>
    </row>
    <row r="60" spans="1:7" s="168" customFormat="1" ht="30">
      <c r="A60" s="209" t="s">
        <v>185</v>
      </c>
      <c r="B60" s="172" t="s">
        <v>158</v>
      </c>
      <c r="C60" s="210"/>
      <c r="D60" s="173">
        <f>D61+D63</f>
        <v>1500</v>
      </c>
      <c r="E60" s="173">
        <f>E61+E63</f>
        <v>1500</v>
      </c>
      <c r="F60" s="160">
        <f t="shared" si="0"/>
        <v>100</v>
      </c>
      <c r="G60" s="161">
        <f t="shared" si="1"/>
        <v>0</v>
      </c>
    </row>
    <row r="61" spans="1:7" s="168" customFormat="1" ht="63.75">
      <c r="A61" s="215" t="s">
        <v>159</v>
      </c>
      <c r="B61" s="223" t="s">
        <v>160</v>
      </c>
      <c r="C61" s="223"/>
      <c r="D61" s="212">
        <f>SUM(D62)</f>
        <v>1500</v>
      </c>
      <c r="E61" s="212">
        <f>SUM(E62)</f>
        <v>1500</v>
      </c>
      <c r="F61" s="160">
        <f t="shared" si="0"/>
        <v>100</v>
      </c>
      <c r="G61" s="161">
        <f t="shared" si="1"/>
        <v>0</v>
      </c>
    </row>
    <row r="62" spans="1:7" s="168" customFormat="1" ht="30">
      <c r="A62" s="213" t="s">
        <v>25</v>
      </c>
      <c r="B62" s="224" t="s">
        <v>160</v>
      </c>
      <c r="C62" s="224" t="s">
        <v>27</v>
      </c>
      <c r="D62" s="212">
        <f>SUM('не брать'!F96)</f>
        <v>1500</v>
      </c>
      <c r="E62" s="212">
        <f>SUM('не брать'!G96)</f>
        <v>1500</v>
      </c>
      <c r="F62" s="160">
        <f t="shared" si="0"/>
        <v>100</v>
      </c>
      <c r="G62" s="161">
        <f t="shared" si="1"/>
        <v>0</v>
      </c>
    </row>
    <row r="63" spans="1:7" s="168" customFormat="1" ht="51" hidden="1">
      <c r="A63" s="215" t="s">
        <v>161</v>
      </c>
      <c r="B63" s="223" t="s">
        <v>162</v>
      </c>
      <c r="C63" s="223"/>
      <c r="D63" s="225">
        <f>D64</f>
        <v>0</v>
      </c>
      <c r="E63" s="225">
        <f>E64</f>
        <v>0</v>
      </c>
      <c r="F63" s="160" t="e">
        <f t="shared" si="0"/>
        <v>#DIV/0!</v>
      </c>
      <c r="G63" s="161">
        <f t="shared" si="1"/>
        <v>0</v>
      </c>
    </row>
    <row r="64" spans="1:7" s="168" customFormat="1" ht="30" hidden="1">
      <c r="A64" s="213" t="s">
        <v>25</v>
      </c>
      <c r="B64" s="224" t="s">
        <v>162</v>
      </c>
      <c r="C64" s="224" t="s">
        <v>27</v>
      </c>
      <c r="D64" s="226">
        <f>SUM('не брать'!F98)</f>
        <v>0</v>
      </c>
      <c r="E64" s="226">
        <f>SUM('не брать'!G98)</f>
        <v>0</v>
      </c>
      <c r="F64" s="160" t="e">
        <f t="shared" si="0"/>
        <v>#DIV/0!</v>
      </c>
      <c r="G64" s="161">
        <f t="shared" si="1"/>
        <v>0</v>
      </c>
    </row>
    <row r="65" spans="1:7" s="168" customFormat="1" ht="78">
      <c r="A65" s="216" t="s">
        <v>172</v>
      </c>
      <c r="B65" s="223" t="s">
        <v>132</v>
      </c>
      <c r="C65" s="224"/>
      <c r="D65" s="227">
        <f>SUM(D66)</f>
        <v>1000</v>
      </c>
      <c r="E65" s="227">
        <f>SUM(E66)</f>
        <v>651.04100000000005</v>
      </c>
      <c r="F65" s="160">
        <f t="shared" si="0"/>
        <v>65.104100000000003</v>
      </c>
      <c r="G65" s="161">
        <f t="shared" si="1"/>
        <v>-348.95899999999995</v>
      </c>
    </row>
    <row r="66" spans="1:7" s="168" customFormat="1" ht="30">
      <c r="A66" s="213" t="s">
        <v>25</v>
      </c>
      <c r="B66" s="224" t="s">
        <v>132</v>
      </c>
      <c r="C66" s="224" t="s">
        <v>27</v>
      </c>
      <c r="D66" s="228">
        <f>SUM('не брать'!F119)</f>
        <v>1000</v>
      </c>
      <c r="E66" s="228">
        <f>SUM('не брать'!G119)</f>
        <v>651.04100000000005</v>
      </c>
      <c r="F66" s="160">
        <f t="shared" si="0"/>
        <v>65.104100000000003</v>
      </c>
      <c r="G66" s="161">
        <f t="shared" si="1"/>
        <v>-348.95899999999995</v>
      </c>
    </row>
    <row r="67" spans="1:7" s="168" customFormat="1" ht="78" hidden="1">
      <c r="A67" s="216" t="s">
        <v>173</v>
      </c>
      <c r="B67" s="223" t="s">
        <v>125</v>
      </c>
      <c r="C67" s="224"/>
      <c r="D67" s="227">
        <f>SUM(D68)</f>
        <v>0</v>
      </c>
      <c r="E67" s="227">
        <f>SUM(E68)</f>
        <v>0</v>
      </c>
      <c r="F67" s="160" t="e">
        <f t="shared" si="0"/>
        <v>#DIV/0!</v>
      </c>
      <c r="G67" s="161">
        <f t="shared" si="1"/>
        <v>0</v>
      </c>
    </row>
    <row r="68" spans="1:7" s="168" customFormat="1" ht="30" hidden="1">
      <c r="A68" s="213" t="s">
        <v>25</v>
      </c>
      <c r="B68" s="224" t="s">
        <v>125</v>
      </c>
      <c r="C68" s="224" t="s">
        <v>27</v>
      </c>
      <c r="D68" s="228">
        <f>SUM('не брать'!F121)</f>
        <v>0</v>
      </c>
      <c r="E68" s="228">
        <f>SUM('не брать'!G121)</f>
        <v>0</v>
      </c>
      <c r="F68" s="160" t="e">
        <f t="shared" si="0"/>
        <v>#DIV/0!</v>
      </c>
      <c r="G68" s="161">
        <f t="shared" si="1"/>
        <v>0</v>
      </c>
    </row>
    <row r="69" spans="1:7" s="229" customFormat="1" ht="15.75">
      <c r="A69" s="178" t="s">
        <v>123</v>
      </c>
      <c r="B69" s="234" t="s">
        <v>124</v>
      </c>
      <c r="C69" s="235"/>
      <c r="D69" s="236">
        <f>D70+D72+D74++D77+D79+D85+D81+D89+D91+D93+D95+D97+D99+D86+D103+D101+D83+D105</f>
        <v>7389.0889999999999</v>
      </c>
      <c r="E69" s="236">
        <f>E70+E72+E74++E77+E79+E85+E81+E89+E91+E93+E95+E97+E99+E86+E103+E101+E83+E105</f>
        <v>2352.6928700000003</v>
      </c>
      <c r="F69" s="160">
        <f t="shared" si="0"/>
        <v>31.840093819414005</v>
      </c>
      <c r="G69" s="161">
        <f t="shared" si="1"/>
        <v>-5036.3961299999992</v>
      </c>
    </row>
    <row r="70" spans="1:7" s="168" customFormat="1" ht="60" customHeight="1">
      <c r="A70" s="183" t="s">
        <v>130</v>
      </c>
      <c r="B70" s="184" t="s">
        <v>20</v>
      </c>
      <c r="C70" s="184"/>
      <c r="D70" s="185">
        <f>D71</f>
        <v>1.8</v>
      </c>
      <c r="E70" s="185">
        <f>E71</f>
        <v>1.8</v>
      </c>
      <c r="F70" s="160">
        <f t="shared" si="0"/>
        <v>100</v>
      </c>
      <c r="G70" s="161">
        <f t="shared" si="1"/>
        <v>0</v>
      </c>
    </row>
    <row r="71" spans="1:7" s="168" customFormat="1" ht="13.5" customHeight="1">
      <c r="A71" s="187" t="s">
        <v>16</v>
      </c>
      <c r="B71" s="188" t="s">
        <v>20</v>
      </c>
      <c r="C71" s="188" t="s">
        <v>17</v>
      </c>
      <c r="D71" s="189">
        <f>SUM('не брать'!F29)</f>
        <v>1.8</v>
      </c>
      <c r="E71" s="189">
        <f>SUM('не брать'!G29)</f>
        <v>1.8</v>
      </c>
      <c r="F71" s="160">
        <f t="shared" si="0"/>
        <v>100</v>
      </c>
      <c r="G71" s="161">
        <f t="shared" si="1"/>
        <v>0</v>
      </c>
    </row>
    <row r="72" spans="1:7" s="168" customFormat="1" ht="63.75">
      <c r="A72" s="183" t="s">
        <v>129</v>
      </c>
      <c r="B72" s="184" t="s">
        <v>21</v>
      </c>
      <c r="C72" s="184"/>
      <c r="D72" s="185">
        <f>D73</f>
        <v>15.6</v>
      </c>
      <c r="E72" s="185">
        <f>E73</f>
        <v>15.6</v>
      </c>
      <c r="F72" s="160">
        <f t="shared" si="0"/>
        <v>100</v>
      </c>
      <c r="G72" s="161">
        <f t="shared" si="1"/>
        <v>0</v>
      </c>
    </row>
    <row r="73" spans="1:7" s="168" customFormat="1" ht="60">
      <c r="A73" s="187" t="s">
        <v>16</v>
      </c>
      <c r="B73" s="188" t="s">
        <v>21</v>
      </c>
      <c r="C73" s="188" t="s">
        <v>17</v>
      </c>
      <c r="D73" s="189">
        <f>SUM('не брать'!F31)</f>
        <v>15.6</v>
      </c>
      <c r="E73" s="189">
        <f>SUM('не брать'!G31)</f>
        <v>15.6</v>
      </c>
      <c r="F73" s="160">
        <f t="shared" si="0"/>
        <v>100</v>
      </c>
      <c r="G73" s="161">
        <f t="shared" si="1"/>
        <v>0</v>
      </c>
    </row>
    <row r="74" spans="1:7" s="168" customFormat="1" ht="38.25">
      <c r="A74" s="183" t="s">
        <v>30</v>
      </c>
      <c r="B74" s="184" t="s">
        <v>31</v>
      </c>
      <c r="C74" s="184"/>
      <c r="D74" s="185">
        <f>SUM(D75:D76)</f>
        <v>217.75</v>
      </c>
      <c r="E74" s="185">
        <f>SUM(E75:E76)</f>
        <v>0</v>
      </c>
      <c r="F74" s="160">
        <f t="shared" si="0"/>
        <v>0</v>
      </c>
      <c r="G74" s="161">
        <f t="shared" si="1"/>
        <v>-217.75</v>
      </c>
    </row>
    <row r="75" spans="1:7" s="168" customFormat="1" hidden="1">
      <c r="A75" s="187" t="s">
        <v>32</v>
      </c>
      <c r="B75" s="188" t="s">
        <v>31</v>
      </c>
      <c r="C75" s="188" t="s">
        <v>33</v>
      </c>
      <c r="D75" s="189">
        <f>SUM('не брать'!F41)</f>
        <v>0</v>
      </c>
      <c r="E75" s="189">
        <f>SUM('не брать'!G41)</f>
        <v>0</v>
      </c>
      <c r="F75" s="160" t="e">
        <f t="shared" si="0"/>
        <v>#DIV/0!</v>
      </c>
      <c r="G75" s="161">
        <f t="shared" si="1"/>
        <v>0</v>
      </c>
    </row>
    <row r="76" spans="1:7" s="168" customFormat="1">
      <c r="A76" s="140" t="s">
        <v>28</v>
      </c>
      <c r="B76" s="188" t="s">
        <v>31</v>
      </c>
      <c r="C76" s="188" t="s">
        <v>26</v>
      </c>
      <c r="D76" s="189">
        <f>SUM('не брать'!F47)</f>
        <v>217.75</v>
      </c>
      <c r="E76" s="189">
        <f>SUM('не брать'!G47)</f>
        <v>0</v>
      </c>
      <c r="F76" s="160">
        <f t="shared" si="0"/>
        <v>0</v>
      </c>
      <c r="G76" s="161">
        <f t="shared" si="1"/>
        <v>-217.75</v>
      </c>
    </row>
    <row r="77" spans="1:7" s="168" customFormat="1" ht="52.5" hidden="1">
      <c r="A77" s="147" t="s">
        <v>135</v>
      </c>
      <c r="B77" s="145" t="s">
        <v>136</v>
      </c>
      <c r="C77" s="145"/>
      <c r="D77" s="185">
        <f>SUM(D78)</f>
        <v>0</v>
      </c>
      <c r="E77" s="185">
        <f>SUM(E78)</f>
        <v>0</v>
      </c>
      <c r="F77" s="160" t="e">
        <f t="shared" ref="F77:F107" si="2">SUM(E77/D77*100)</f>
        <v>#DIV/0!</v>
      </c>
      <c r="G77" s="161">
        <f t="shared" ref="G77:G107" si="3">SUM(E77-D77)</f>
        <v>0</v>
      </c>
    </row>
    <row r="78" spans="1:7" s="168" customFormat="1" ht="30" hidden="1">
      <c r="A78" s="135" t="s">
        <v>25</v>
      </c>
      <c r="B78" s="138" t="s">
        <v>136</v>
      </c>
      <c r="C78" s="138" t="s">
        <v>27</v>
      </c>
      <c r="D78" s="189">
        <f>SUM('не брать'!F60)</f>
        <v>0</v>
      </c>
      <c r="E78" s="189">
        <f>SUM('не брать'!G60)</f>
        <v>0</v>
      </c>
      <c r="F78" s="160" t="e">
        <f t="shared" si="2"/>
        <v>#DIV/0!</v>
      </c>
      <c r="G78" s="161">
        <f t="shared" si="3"/>
        <v>0</v>
      </c>
    </row>
    <row r="79" spans="1:7" s="168" customFormat="1" ht="56.25" customHeight="1">
      <c r="A79" s="183" t="s">
        <v>55</v>
      </c>
      <c r="B79" s="184" t="s">
        <v>56</v>
      </c>
      <c r="C79" s="184"/>
      <c r="D79" s="191">
        <f>D80</f>
        <v>450</v>
      </c>
      <c r="E79" s="191">
        <f>E80</f>
        <v>96.474999999999994</v>
      </c>
      <c r="F79" s="160">
        <f t="shared" si="2"/>
        <v>21.438888888888886</v>
      </c>
      <c r="G79" s="161">
        <f t="shared" si="3"/>
        <v>-353.52499999999998</v>
      </c>
    </row>
    <row r="80" spans="1:7" s="168" customFormat="1" ht="30">
      <c r="A80" s="187" t="s">
        <v>25</v>
      </c>
      <c r="B80" s="188" t="s">
        <v>56</v>
      </c>
      <c r="C80" s="188" t="s">
        <v>27</v>
      </c>
      <c r="D80" s="192">
        <f>SUM('не брать'!F69)</f>
        <v>450</v>
      </c>
      <c r="E80" s="192">
        <f>SUM('не брать'!G69)</f>
        <v>96.474999999999994</v>
      </c>
      <c r="F80" s="160">
        <f t="shared" si="2"/>
        <v>21.438888888888886</v>
      </c>
      <c r="G80" s="161">
        <f t="shared" si="3"/>
        <v>-353.52499999999998</v>
      </c>
    </row>
    <row r="81" spans="1:7" s="168" customFormat="1" ht="63.75">
      <c r="A81" s="196" t="s">
        <v>71</v>
      </c>
      <c r="B81" s="184" t="s">
        <v>72</v>
      </c>
      <c r="C81" s="184"/>
      <c r="D81" s="191">
        <f>D82</f>
        <v>156.6</v>
      </c>
      <c r="E81" s="191">
        <f>E82</f>
        <v>0</v>
      </c>
      <c r="F81" s="160">
        <f t="shared" si="2"/>
        <v>0</v>
      </c>
      <c r="G81" s="161">
        <f t="shared" si="3"/>
        <v>-156.6</v>
      </c>
    </row>
    <row r="82" spans="1:7" s="168" customFormat="1" ht="30">
      <c r="A82" s="135" t="s">
        <v>25</v>
      </c>
      <c r="B82" s="188" t="s">
        <v>72</v>
      </c>
      <c r="C82" s="188" t="s">
        <v>27</v>
      </c>
      <c r="D82" s="192">
        <f>SUM('не брать'!F91+'не брать'!F126)</f>
        <v>156.6</v>
      </c>
      <c r="E82" s="192">
        <f>SUM('не брать'!G91+'не брать'!G126)</f>
        <v>0</v>
      </c>
      <c r="F82" s="160">
        <f t="shared" si="2"/>
        <v>0</v>
      </c>
      <c r="G82" s="161">
        <f t="shared" si="3"/>
        <v>-156.6</v>
      </c>
    </row>
    <row r="83" spans="1:7" s="168" customFormat="1" ht="51">
      <c r="A83" s="141" t="s">
        <v>161</v>
      </c>
      <c r="B83" s="134" t="s">
        <v>176</v>
      </c>
      <c r="C83" s="134"/>
      <c r="D83" s="191">
        <f>SUM(D84)</f>
        <v>4000</v>
      </c>
      <c r="E83" s="191">
        <f>SUM(E84)</f>
        <v>0</v>
      </c>
      <c r="F83" s="160">
        <f t="shared" si="2"/>
        <v>0</v>
      </c>
      <c r="G83" s="161">
        <f t="shared" si="3"/>
        <v>-4000</v>
      </c>
    </row>
    <row r="84" spans="1:7" s="168" customFormat="1" ht="30">
      <c r="A84" s="135" t="s">
        <v>25</v>
      </c>
      <c r="B84" s="138" t="s">
        <v>176</v>
      </c>
      <c r="C84" s="138" t="s">
        <v>27</v>
      </c>
      <c r="D84" s="192">
        <f>SUM('не брать'!F100)</f>
        <v>4000</v>
      </c>
      <c r="E84" s="192">
        <f>SUM('не брать'!G100)</f>
        <v>0</v>
      </c>
      <c r="F84" s="160">
        <f t="shared" si="2"/>
        <v>0</v>
      </c>
      <c r="G84" s="161">
        <f t="shared" si="3"/>
        <v>-4000</v>
      </c>
    </row>
    <row r="85" spans="1:7" s="168" customFormat="1" ht="51" hidden="1">
      <c r="A85" s="196" t="s">
        <v>60</v>
      </c>
      <c r="B85" s="197" t="s">
        <v>61</v>
      </c>
      <c r="C85" s="184"/>
      <c r="D85" s="191">
        <f>D88</f>
        <v>0</v>
      </c>
      <c r="E85" s="191">
        <f>E88</f>
        <v>0</v>
      </c>
      <c r="F85" s="160" t="e">
        <f t="shared" si="2"/>
        <v>#DIV/0!</v>
      </c>
      <c r="G85" s="161">
        <f t="shared" si="3"/>
        <v>0</v>
      </c>
    </row>
    <row r="86" spans="1:7" s="168" customFormat="1" ht="51" hidden="1">
      <c r="A86" s="141" t="s">
        <v>62</v>
      </c>
      <c r="B86" s="126" t="s">
        <v>63</v>
      </c>
      <c r="C86" s="184"/>
      <c r="D86" s="191">
        <f>D87</f>
        <v>0</v>
      </c>
      <c r="E86" s="191">
        <f>E87</f>
        <v>0</v>
      </c>
      <c r="F86" s="160" t="e">
        <f t="shared" si="2"/>
        <v>#DIV/0!</v>
      </c>
      <c r="G86" s="161">
        <f t="shared" si="3"/>
        <v>0</v>
      </c>
    </row>
    <row r="87" spans="1:7" s="168" customFormat="1" hidden="1">
      <c r="A87" s="140" t="s">
        <v>38</v>
      </c>
      <c r="B87" s="151" t="s">
        <v>63</v>
      </c>
      <c r="C87" s="188" t="s">
        <v>39</v>
      </c>
      <c r="D87" s="192">
        <f>SUM('не брать'!F84)</f>
        <v>0</v>
      </c>
      <c r="E87" s="192">
        <f>SUM('не брать'!G84)</f>
        <v>0</v>
      </c>
      <c r="F87" s="160" t="e">
        <f t="shared" si="2"/>
        <v>#DIV/0!</v>
      </c>
      <c r="G87" s="161">
        <f t="shared" si="3"/>
        <v>0</v>
      </c>
    </row>
    <row r="88" spans="1:7" s="168" customFormat="1" hidden="1">
      <c r="A88" s="187" t="s">
        <v>38</v>
      </c>
      <c r="B88" s="198" t="s">
        <v>61</v>
      </c>
      <c r="C88" s="188" t="s">
        <v>39</v>
      </c>
      <c r="D88" s="192">
        <f>SUM('не брать'!F82)</f>
        <v>0</v>
      </c>
      <c r="E88" s="192">
        <f>SUM('не брать'!G82)</f>
        <v>0</v>
      </c>
      <c r="F88" s="160" t="e">
        <f t="shared" si="2"/>
        <v>#DIV/0!</v>
      </c>
      <c r="G88" s="161">
        <f t="shared" si="3"/>
        <v>0</v>
      </c>
    </row>
    <row r="89" spans="1:7" s="168" customFormat="1" ht="51" hidden="1">
      <c r="A89" s="196" t="s">
        <v>74</v>
      </c>
      <c r="B89" s="184" t="s">
        <v>75</v>
      </c>
      <c r="C89" s="184"/>
      <c r="D89" s="191">
        <f>D90</f>
        <v>0</v>
      </c>
      <c r="E89" s="191">
        <f>E90</f>
        <v>0</v>
      </c>
      <c r="F89" s="160" t="e">
        <f t="shared" si="2"/>
        <v>#DIV/0!</v>
      </c>
      <c r="G89" s="161">
        <f t="shared" si="3"/>
        <v>0</v>
      </c>
    </row>
    <row r="90" spans="1:7" s="168" customFormat="1" hidden="1">
      <c r="A90" s="187" t="s">
        <v>38</v>
      </c>
      <c r="B90" s="188" t="s">
        <v>75</v>
      </c>
      <c r="C90" s="188" t="s">
        <v>39</v>
      </c>
      <c r="D90" s="192">
        <f>SUM('не брать'!F102)</f>
        <v>0</v>
      </c>
      <c r="E90" s="192">
        <f>SUM('не брать'!G102)</f>
        <v>0</v>
      </c>
      <c r="F90" s="160" t="e">
        <f t="shared" si="2"/>
        <v>#DIV/0!</v>
      </c>
      <c r="G90" s="161">
        <f t="shared" si="3"/>
        <v>0</v>
      </c>
    </row>
    <row r="91" spans="1:7" s="186" customFormat="1" ht="51" hidden="1">
      <c r="A91" s="196" t="s">
        <v>76</v>
      </c>
      <c r="B91" s="184" t="s">
        <v>77</v>
      </c>
      <c r="C91" s="184"/>
      <c r="D91" s="191">
        <f>D92</f>
        <v>0</v>
      </c>
      <c r="E91" s="191">
        <f>E92</f>
        <v>0</v>
      </c>
      <c r="F91" s="160" t="e">
        <f t="shared" si="2"/>
        <v>#DIV/0!</v>
      </c>
      <c r="G91" s="161">
        <f t="shared" si="3"/>
        <v>0</v>
      </c>
    </row>
    <row r="92" spans="1:7" s="168" customFormat="1" hidden="1">
      <c r="A92" s="187" t="s">
        <v>38</v>
      </c>
      <c r="B92" s="188" t="s">
        <v>77</v>
      </c>
      <c r="C92" s="188" t="s">
        <v>39</v>
      </c>
      <c r="D92" s="192">
        <f>SUM('не брать'!F104)</f>
        <v>0</v>
      </c>
      <c r="E92" s="192">
        <f>SUM('не брать'!G104)</f>
        <v>0</v>
      </c>
      <c r="F92" s="160" t="e">
        <f t="shared" si="2"/>
        <v>#DIV/0!</v>
      </c>
      <c r="G92" s="161">
        <f t="shared" si="3"/>
        <v>0</v>
      </c>
    </row>
    <row r="93" spans="1:7" s="186" customFormat="1" ht="51">
      <c r="A93" s="196" t="s">
        <v>92</v>
      </c>
      <c r="B93" s="184" t="s">
        <v>93</v>
      </c>
      <c r="C93" s="184"/>
      <c r="D93" s="191">
        <f>D94</f>
        <v>655</v>
      </c>
      <c r="E93" s="191">
        <f>E94</f>
        <v>470</v>
      </c>
      <c r="F93" s="160">
        <f t="shared" si="2"/>
        <v>71.755725190839698</v>
      </c>
      <c r="G93" s="161">
        <f t="shared" si="3"/>
        <v>-185</v>
      </c>
    </row>
    <row r="94" spans="1:7" s="168" customFormat="1">
      <c r="A94" s="187" t="s">
        <v>38</v>
      </c>
      <c r="B94" s="188" t="s">
        <v>93</v>
      </c>
      <c r="C94" s="188" t="s">
        <v>39</v>
      </c>
      <c r="D94" s="192">
        <f>SUM('не брать'!F130)</f>
        <v>655</v>
      </c>
      <c r="E94" s="192">
        <f>SUM('не брать'!G130)</f>
        <v>470</v>
      </c>
      <c r="F94" s="160">
        <f t="shared" si="2"/>
        <v>71.755725190839698</v>
      </c>
      <c r="G94" s="161">
        <f t="shared" si="3"/>
        <v>-185</v>
      </c>
    </row>
    <row r="95" spans="1:7" s="186" customFormat="1" ht="51" hidden="1">
      <c r="A95" s="196" t="s">
        <v>78</v>
      </c>
      <c r="B95" s="184" t="s">
        <v>79</v>
      </c>
      <c r="C95" s="184"/>
      <c r="D95" s="191">
        <f>D96</f>
        <v>0</v>
      </c>
      <c r="E95" s="191">
        <f>E96</f>
        <v>0</v>
      </c>
      <c r="F95" s="160" t="e">
        <f t="shared" si="2"/>
        <v>#DIV/0!</v>
      </c>
      <c r="G95" s="161">
        <f t="shared" si="3"/>
        <v>0</v>
      </c>
    </row>
    <row r="96" spans="1:7" s="168" customFormat="1" hidden="1">
      <c r="A96" s="187" t="s">
        <v>38</v>
      </c>
      <c r="B96" s="188" t="s">
        <v>79</v>
      </c>
      <c r="C96" s="188" t="s">
        <v>39</v>
      </c>
      <c r="D96" s="192">
        <f>SUM('не брать'!F106)</f>
        <v>0</v>
      </c>
      <c r="E96" s="192">
        <f>SUM('не брать'!G106)</f>
        <v>0</v>
      </c>
      <c r="F96" s="160" t="e">
        <f t="shared" si="2"/>
        <v>#DIV/0!</v>
      </c>
      <c r="G96" s="161">
        <f t="shared" si="3"/>
        <v>0</v>
      </c>
    </row>
    <row r="97" spans="1:7" s="168" customFormat="1" ht="76.5" hidden="1">
      <c r="A97" s="141" t="s">
        <v>126</v>
      </c>
      <c r="B97" s="134" t="s">
        <v>94</v>
      </c>
      <c r="C97" s="134"/>
      <c r="D97" s="191">
        <f>SUM(D98)</f>
        <v>0</v>
      </c>
      <c r="E97" s="191">
        <f>SUM(E98)</f>
        <v>0</v>
      </c>
      <c r="F97" s="160" t="e">
        <f t="shared" si="2"/>
        <v>#DIV/0!</v>
      </c>
      <c r="G97" s="161">
        <f t="shared" si="3"/>
        <v>0</v>
      </c>
    </row>
    <row r="98" spans="1:7" s="168" customFormat="1" hidden="1">
      <c r="A98" s="140" t="s">
        <v>38</v>
      </c>
      <c r="B98" s="138" t="s">
        <v>94</v>
      </c>
      <c r="C98" s="138" t="s">
        <v>39</v>
      </c>
      <c r="D98" s="192">
        <f>SUM('не брать'!F132)</f>
        <v>0</v>
      </c>
      <c r="E98" s="192">
        <f>SUM('не брать'!G132)</f>
        <v>0</v>
      </c>
      <c r="F98" s="160" t="e">
        <f t="shared" si="2"/>
        <v>#DIV/0!</v>
      </c>
      <c r="G98" s="161">
        <f t="shared" si="3"/>
        <v>0</v>
      </c>
    </row>
    <row r="99" spans="1:7" s="186" customFormat="1" ht="63.75">
      <c r="A99" s="196" t="s">
        <v>66</v>
      </c>
      <c r="B99" s="184" t="s">
        <v>67</v>
      </c>
      <c r="C99" s="184"/>
      <c r="D99" s="191">
        <f>D100</f>
        <v>475</v>
      </c>
      <c r="E99" s="191">
        <f>E100</f>
        <v>475</v>
      </c>
      <c r="F99" s="160">
        <f t="shared" si="2"/>
        <v>100</v>
      </c>
      <c r="G99" s="161">
        <f t="shared" si="3"/>
        <v>0</v>
      </c>
    </row>
    <row r="100" spans="1:7" s="168" customFormat="1">
      <c r="A100" s="205" t="s">
        <v>38</v>
      </c>
      <c r="B100" s="206" t="s">
        <v>67</v>
      </c>
      <c r="C100" s="206" t="s">
        <v>39</v>
      </c>
      <c r="D100" s="207">
        <f>SUM('не брать'!F87)</f>
        <v>475</v>
      </c>
      <c r="E100" s="207">
        <f>SUM('не брать'!G87)</f>
        <v>475</v>
      </c>
      <c r="F100" s="160">
        <f t="shared" si="2"/>
        <v>100</v>
      </c>
      <c r="G100" s="161">
        <f t="shared" si="3"/>
        <v>0</v>
      </c>
    </row>
    <row r="101" spans="1:7" s="168" customFormat="1" ht="63.75" hidden="1">
      <c r="A101" s="211" t="s">
        <v>143</v>
      </c>
      <c r="B101" s="174" t="s">
        <v>144</v>
      </c>
      <c r="C101" s="174"/>
      <c r="D101" s="230">
        <f>SUM(D102)</f>
        <v>0</v>
      </c>
      <c r="E101" s="230">
        <f>SUM(E102)</f>
        <v>0</v>
      </c>
      <c r="F101" s="160" t="e">
        <f t="shared" si="2"/>
        <v>#DIV/0!</v>
      </c>
      <c r="G101" s="161">
        <f t="shared" si="3"/>
        <v>0</v>
      </c>
    </row>
    <row r="102" spans="1:7" s="168" customFormat="1" ht="20.25" hidden="1" customHeight="1">
      <c r="A102" s="213" t="s">
        <v>25</v>
      </c>
      <c r="B102" s="214" t="s">
        <v>144</v>
      </c>
      <c r="C102" s="214" t="s">
        <v>27</v>
      </c>
      <c r="D102" s="231">
        <f>SUM('не брать'!F73)</f>
        <v>0</v>
      </c>
      <c r="E102" s="231">
        <f>SUM('не брать'!G73)</f>
        <v>0</v>
      </c>
      <c r="F102" s="160" t="e">
        <f t="shared" si="2"/>
        <v>#DIV/0!</v>
      </c>
      <c r="G102" s="161">
        <f t="shared" si="3"/>
        <v>0</v>
      </c>
    </row>
    <row r="103" spans="1:7" s="168" customFormat="1" ht="51">
      <c r="A103" s="215" t="s">
        <v>128</v>
      </c>
      <c r="B103" s="223" t="s">
        <v>127</v>
      </c>
      <c r="C103" s="224"/>
      <c r="D103" s="227">
        <f>D104</f>
        <v>1160.3</v>
      </c>
      <c r="E103" s="227">
        <f>E104</f>
        <v>1040.3</v>
      </c>
      <c r="F103" s="160">
        <f t="shared" si="2"/>
        <v>89.657847108506417</v>
      </c>
      <c r="G103" s="161">
        <f t="shared" si="3"/>
        <v>-120</v>
      </c>
    </row>
    <row r="104" spans="1:7" s="168" customFormat="1" ht="12.75" customHeight="1">
      <c r="A104" s="213" t="s">
        <v>25</v>
      </c>
      <c r="B104" s="224" t="s">
        <v>127</v>
      </c>
      <c r="C104" s="224" t="s">
        <v>27</v>
      </c>
      <c r="D104" s="228">
        <f>SUM('не брать'!F50)</f>
        <v>1160.3</v>
      </c>
      <c r="E104" s="228">
        <f>SUM('не брать'!G50)</f>
        <v>1040.3</v>
      </c>
      <c r="F104" s="160">
        <f t="shared" si="2"/>
        <v>89.657847108506417</v>
      </c>
      <c r="G104" s="161">
        <f t="shared" si="3"/>
        <v>-120</v>
      </c>
    </row>
    <row r="105" spans="1:7" s="168" customFormat="1" ht="49.5" customHeight="1">
      <c r="A105" s="215" t="s">
        <v>196</v>
      </c>
      <c r="B105" s="223" t="s">
        <v>197</v>
      </c>
      <c r="C105" s="223"/>
      <c r="D105" s="228">
        <f>SUM(D106)</f>
        <v>257.03899999999999</v>
      </c>
      <c r="E105" s="228">
        <f t="shared" ref="E105:G105" si="4">SUM(E106)</f>
        <v>253.51786999999999</v>
      </c>
      <c r="F105" s="228">
        <f t="shared" si="4"/>
        <v>0</v>
      </c>
      <c r="G105" s="228">
        <f t="shared" si="4"/>
        <v>0</v>
      </c>
    </row>
    <row r="106" spans="1:7" s="168" customFormat="1" ht="12.75" customHeight="1">
      <c r="A106" s="213" t="s">
        <v>25</v>
      </c>
      <c r="B106" s="224" t="s">
        <v>197</v>
      </c>
      <c r="C106" s="224" t="s">
        <v>26</v>
      </c>
      <c r="D106" s="228">
        <f>SUM(ожид.исп.!G37)</f>
        <v>257.03899999999999</v>
      </c>
      <c r="E106" s="228">
        <f>SUM(ожид.исп.!H37)</f>
        <v>253.51786999999999</v>
      </c>
      <c r="F106" s="160"/>
      <c r="G106" s="161"/>
    </row>
    <row r="107" spans="1:7" s="168" customFormat="1" ht="15.75" customHeight="1">
      <c r="A107" s="263" t="s">
        <v>98</v>
      </c>
      <c r="B107" s="263"/>
      <c r="C107" s="263"/>
      <c r="D107" s="252">
        <f>D69+D12</f>
        <v>36266.804040000003</v>
      </c>
      <c r="E107" s="252">
        <f>E69+E12</f>
        <v>29681.855999999996</v>
      </c>
      <c r="F107" s="253">
        <f t="shared" si="2"/>
        <v>81.843042930562007</v>
      </c>
      <c r="G107" s="254">
        <f t="shared" si="3"/>
        <v>-6584.9480400000066</v>
      </c>
    </row>
  </sheetData>
  <mergeCells count="9">
    <mergeCell ref="A1:G1"/>
    <mergeCell ref="A107:C107"/>
    <mergeCell ref="A9:G9"/>
    <mergeCell ref="A2:G2"/>
    <mergeCell ref="A3:G3"/>
    <mergeCell ref="A4:G4"/>
    <mergeCell ref="A6:G6"/>
    <mergeCell ref="A7:G7"/>
    <mergeCell ref="A8:G8"/>
  </mergeCells>
  <phoneticPr fontId="15" type="noConversion"/>
  <pageMargins left="0.74803149606299213" right="0.31496062992125984" top="0.55118110236220474" bottom="0.35433070866141736" header="0.51181102362204722" footer="0.19685039370078741"/>
  <pageSetup paperSize="9" scale="62" fitToHeight="6" orientation="portrait" verticalDpi="0" r:id="rId1"/>
  <headerFooter alignWithMargins="0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ожид.исп.</vt:lpstr>
      <vt:lpstr>не брать</vt:lpstr>
      <vt:lpstr>№ 3</vt:lpstr>
      <vt:lpstr>'№ 3'!Заголовки_для_печати</vt:lpstr>
      <vt:lpstr>'не брать'!Заголовки_для_печати</vt:lpstr>
      <vt:lpstr>ожид.исп.!Заголовки_для_печати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2020-11-20T13:10:11Z</cp:lastPrinted>
  <dcterms:created xsi:type="dcterms:W3CDTF">2020-11-19T13:47:44Z</dcterms:created>
  <dcterms:modified xsi:type="dcterms:W3CDTF">2020-11-26T07:56:51Z</dcterms:modified>
</cp:coreProperties>
</file>