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А1">'приложение 2'!$A$1:$A$2</definedName>
  </definedNames>
  <calcPr calcId="125725"/>
</workbook>
</file>

<file path=xl/calcChain.xml><?xml version="1.0" encoding="utf-8"?>
<calcChain xmlns="http://schemas.openxmlformats.org/spreadsheetml/2006/main">
  <c r="E29" i="4"/>
  <c r="I84" i="2"/>
  <c r="H84"/>
  <c r="G83"/>
  <c r="F83"/>
  <c r="I83" s="1"/>
  <c r="H83"/>
  <c r="C22" i="1"/>
  <c r="E27"/>
  <c r="F27"/>
  <c r="D11"/>
  <c r="D15"/>
  <c r="D22"/>
  <c r="G16" i="2"/>
  <c r="G23"/>
  <c r="G26"/>
  <c r="G33"/>
  <c r="G32"/>
  <c r="G39"/>
  <c r="G41"/>
  <c r="G38" s="1"/>
  <c r="G45"/>
  <c r="G44" s="1"/>
  <c r="G52"/>
  <c r="G51"/>
  <c r="G55"/>
  <c r="G54"/>
  <c r="G50"/>
  <c r="G59"/>
  <c r="G58"/>
  <c r="G57" s="1"/>
  <c r="G69"/>
  <c r="G71"/>
  <c r="G73"/>
  <c r="G75"/>
  <c r="G77"/>
  <c r="G68"/>
  <c r="G66"/>
  <c r="G65"/>
  <c r="G63"/>
  <c r="G62" s="1"/>
  <c r="G87"/>
  <c r="G86"/>
  <c r="G85" s="1"/>
  <c r="G81"/>
  <c r="G80" s="1"/>
  <c r="F16"/>
  <c r="F23"/>
  <c r="F26"/>
  <c r="F33"/>
  <c r="F32"/>
  <c r="F39"/>
  <c r="F41"/>
  <c r="F38" s="1"/>
  <c r="F45"/>
  <c r="F44"/>
  <c r="F43"/>
  <c r="F52"/>
  <c r="F51"/>
  <c r="F55"/>
  <c r="F54"/>
  <c r="F50" s="1"/>
  <c r="F63"/>
  <c r="F62" s="1"/>
  <c r="F69"/>
  <c r="F71"/>
  <c r="F73"/>
  <c r="F75"/>
  <c r="F77"/>
  <c r="F68"/>
  <c r="F81"/>
  <c r="F80" s="1"/>
  <c r="F79" s="1"/>
  <c r="F87"/>
  <c r="F86" s="1"/>
  <c r="I81"/>
  <c r="I82"/>
  <c r="H81"/>
  <c r="H82"/>
  <c r="F59"/>
  <c r="F58" s="1"/>
  <c r="I60"/>
  <c r="H59"/>
  <c r="H60"/>
  <c r="I53"/>
  <c r="I52"/>
  <c r="H53"/>
  <c r="H52"/>
  <c r="H51"/>
  <c r="I51"/>
  <c r="I47"/>
  <c r="H47"/>
  <c r="I42"/>
  <c r="I41"/>
  <c r="H42"/>
  <c r="H41"/>
  <c r="I25"/>
  <c r="H25"/>
  <c r="I24"/>
  <c r="H24"/>
  <c r="I23"/>
  <c r="H23"/>
  <c r="F26" i="1"/>
  <c r="E26"/>
  <c r="F25"/>
  <c r="E25"/>
  <c r="F24"/>
  <c r="E24"/>
  <c r="G28" i="2"/>
  <c r="G15" s="1"/>
  <c r="G30"/>
  <c r="G36"/>
  <c r="G35"/>
  <c r="F28"/>
  <c r="F15" s="1"/>
  <c r="F14" s="1"/>
  <c r="F36"/>
  <c r="F35" s="1"/>
  <c r="F66"/>
  <c r="F65" s="1"/>
  <c r="I87"/>
  <c r="I88"/>
  <c r="H87"/>
  <c r="H88"/>
  <c r="I48"/>
  <c r="I49"/>
  <c r="H48"/>
  <c r="H49"/>
  <c r="I40"/>
  <c r="I39"/>
  <c r="H40"/>
  <c r="H3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4"/>
  <c r="H64"/>
  <c r="I63"/>
  <c r="H63"/>
  <c r="I56"/>
  <c r="H56"/>
  <c r="I55"/>
  <c r="H55"/>
  <c r="I54"/>
  <c r="H54"/>
  <c r="I46"/>
  <c r="H46"/>
  <c r="I45"/>
  <c r="H45"/>
  <c r="I37"/>
  <c r="H37"/>
  <c r="I36"/>
  <c r="H36"/>
  <c r="I34"/>
  <c r="H34"/>
  <c r="I33"/>
  <c r="H33"/>
  <c r="I32"/>
  <c r="H32"/>
  <c r="I31"/>
  <c r="I30"/>
  <c r="I29"/>
  <c r="I28"/>
  <c r="I27"/>
  <c r="H27"/>
  <c r="I26"/>
  <c r="H26"/>
  <c r="I22"/>
  <c r="H22"/>
  <c r="I21"/>
  <c r="H21"/>
  <c r="I20"/>
  <c r="H20"/>
  <c r="I19"/>
  <c r="H19"/>
  <c r="I18"/>
  <c r="H18"/>
  <c r="I17"/>
  <c r="H17"/>
  <c r="I16"/>
  <c r="H16"/>
  <c r="F29" i="4"/>
  <c r="F28"/>
  <c r="E28"/>
  <c r="D28"/>
  <c r="C28"/>
  <c r="B27" i="3"/>
  <c r="D31" i="1"/>
  <c r="D13"/>
  <c r="D10" s="1"/>
  <c r="D18"/>
  <c r="C31"/>
  <c r="C13"/>
  <c r="C18"/>
  <c r="C10" s="1"/>
  <c r="C40" s="1"/>
  <c r="C11"/>
  <c r="C15"/>
  <c r="F39"/>
  <c r="E39"/>
  <c r="F38"/>
  <c r="F37"/>
  <c r="F36"/>
  <c r="E36"/>
  <c r="F35"/>
  <c r="E35"/>
  <c r="D33"/>
  <c r="C33"/>
  <c r="F33" s="1"/>
  <c r="E33"/>
  <c r="D32"/>
  <c r="C32"/>
  <c r="F32" s="1"/>
  <c r="E32"/>
  <c r="F31"/>
  <c r="E31"/>
  <c r="F30"/>
  <c r="D29"/>
  <c r="C29"/>
  <c r="F29"/>
  <c r="F28"/>
  <c r="E28"/>
  <c r="F22"/>
  <c r="E22"/>
  <c r="F21"/>
  <c r="D20"/>
  <c r="C20"/>
  <c r="F20"/>
  <c r="F19"/>
  <c r="F18"/>
  <c r="F17"/>
  <c r="E17"/>
  <c r="F16"/>
  <c r="E16"/>
  <c r="F15"/>
  <c r="E15"/>
  <c r="F14"/>
  <c r="E14"/>
  <c r="F13"/>
  <c r="E13"/>
  <c r="F12"/>
  <c r="E12"/>
  <c r="F11"/>
  <c r="E11"/>
  <c r="E10" l="1"/>
  <c r="F10"/>
  <c r="H65" i="2"/>
  <c r="I65"/>
  <c r="H15"/>
  <c r="G14"/>
  <c r="I15"/>
  <c r="F57"/>
  <c r="I58"/>
  <c r="H58"/>
  <c r="H50"/>
  <c r="I50"/>
  <c r="G79"/>
  <c r="I80"/>
  <c r="H80"/>
  <c r="I57"/>
  <c r="H57"/>
  <c r="H38"/>
  <c r="I38"/>
  <c r="H35"/>
  <c r="I35"/>
  <c r="I86"/>
  <c r="H86"/>
  <c r="F85"/>
  <c r="I85"/>
  <c r="H85"/>
  <c r="H62"/>
  <c r="G61"/>
  <c r="I62"/>
  <c r="G43"/>
  <c r="H44"/>
  <c r="I44"/>
  <c r="D40" i="1"/>
  <c r="F61" i="2"/>
  <c r="F89" s="1"/>
  <c r="I59"/>
  <c r="E40" i="1" l="1"/>
  <c r="F40"/>
  <c r="I79" i="2"/>
  <c r="H79"/>
  <c r="H43"/>
  <c r="I43"/>
  <c r="H61"/>
  <c r="G89"/>
  <c r="I61"/>
  <c r="H14"/>
  <c r="I14"/>
  <c r="H89" l="1"/>
  <c r="I89"/>
</calcChain>
</file>

<file path=xl/sharedStrings.xml><?xml version="1.0" encoding="utf-8"?>
<sst xmlns="http://schemas.openxmlformats.org/spreadsheetml/2006/main" count="480" uniqueCount="242">
  <si>
    <t>Приложение №1</t>
  </si>
  <si>
    <t>бюджета городского поселения "Пушкиногорье"</t>
  </si>
  <si>
    <t>Исполнение доходной части бюджета городского поселения</t>
  </si>
  <si>
    <t>тыс.руб.</t>
  </si>
  <si>
    <t>Код бюджетной классификации Российской Федерации</t>
  </si>
  <si>
    <t>Наименование доходов</t>
  </si>
  <si>
    <t>% исполнения</t>
  </si>
  <si>
    <t>"-" невыпол-нено;"+" перевып.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</si>
  <si>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</si>
  <si>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</si>
  <si>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</si>
  <si>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</si>
  <si>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</si>
  <si>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</si>
  <si>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</si>
  <si>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</si>
  <si>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</si>
  <si>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</si>
  <si>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</si>
  <si>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</si>
  <si>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</si>
  <si>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</si>
  <si>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</si>
  <si>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</si>
  <si>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</si>
  <si>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</si>
  <si>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1 08 0402 01 0000 110</t>
  </si>
  <si>
    <t>Государственная пошлина за совершение нотариальных действийдолжностными лицами органов местного самоуправления,уполномоченными в соответствии с законодательными актами РФ</t>
  </si>
  <si>
    <t>1 09 00000 00 0000 000</t>
  </si>
  <si>
    <t>ЗАДОЛЖЕННОСТЬ И ПЕРЕРАСЧЕТЫ ПО ОТМЕНЁННЫМ НАЛОГАМ, СБОРАМ И ИНЫМ ОБЯЗАТЕЛЬНЫМ ПЛАТЕЖАМ</t>
  </si>
  <si>
    <t>1 09 04050 10 0000 110</t>
  </si>
  <si>
    <t>Земельный налог(по обязательствам, возникшим до 01 января 2006 года),  мобилизуемыйна территориях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</si>
  <si>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</si>
  <si>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</si>
  <si>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1 14 06014 10 0000 430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</si>
  <si>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</si>
  <si>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1 17 00000 00 0000 000</t>
  </si>
  <si>
    <t>ПРОЧИЕ НЕНАЛОГОВЫЕ ДОХОДЫ</t>
  </si>
  <si>
    <t>1 17 01050 10 0000 180</t>
  </si>
  <si>
    <t>Невыясненные поступления ,зачисляемые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</si>
  <si>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</si>
  <si>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</si>
  <si>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</si>
  <si>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</si>
  <si>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</si>
  <si>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</si>
  <si>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в том числе:</t>
  </si>
  <si>
    <t xml:space="preserve">Дотации бюджетам поселений на выравнивание бюджетной обеспеченности  </t>
  </si>
  <si>
    <t>Дотации бюджетам поселений на поддержание мер по обеспечению сбалансированности бюджетов</t>
  </si>
  <si>
    <t>2 02 03015 00 0000 151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</si>
  <si>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</si>
  <si>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ИТОГО ДОХОДОВ</t>
  </si>
  <si>
    <t>"Об исполнении бюджета городского поселения</t>
  </si>
  <si>
    <t xml:space="preserve">Рз </t>
  </si>
  <si>
    <t>ПЗ</t>
  </si>
  <si>
    <t>ЦСР</t>
  </si>
  <si>
    <t>ВР</t>
  </si>
  <si>
    <t xml:space="preserve">Наименование </t>
  </si>
  <si>
    <t xml:space="preserve">% исполнения </t>
  </si>
  <si>
    <t>"-"невуп-но; "+"перевып.</t>
  </si>
  <si>
    <t>01</t>
  </si>
  <si>
    <t>Общегосударственные вопросы</t>
  </si>
  <si>
    <t>02</t>
  </si>
  <si>
    <t>Глава муниципального образования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</si>
  <si>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</si>
  <si>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</si>
  <si>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0020400</t>
  </si>
  <si>
    <t>Центральный аппарат</t>
  </si>
  <si>
    <t>06</t>
  </si>
  <si>
    <t>Обеспечение деятельности финансовых, налоговых и таможенных органов и органов финансового (бюджетного) надзора</t>
  </si>
  <si>
    <t>5210603</t>
  </si>
  <si>
    <t>Межбюджетные трансферты на решение вопросов в части содержания специалистов</t>
  </si>
  <si>
    <t>Иные межбюджетные трансферты</t>
  </si>
  <si>
    <t>Резервные фонды</t>
  </si>
  <si>
    <t>0700500</t>
  </si>
  <si>
    <t>Резервные фонды  местных администраций</t>
  </si>
  <si>
    <t>14</t>
  </si>
  <si>
    <t>НАЦИОНАЛЬНАЯ ОБОРОНА</t>
  </si>
  <si>
    <t>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</si>
  <si>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</si>
  <si>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</si>
  <si>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 (субвенция)</t>
  </si>
  <si>
    <t xml:space="preserve">НАЦИОНАЛЬНАЯ  БЕЗОПАСНОСТЬ  И  ПРАВООХРАНИТЕЛЬНАЯ  ДЕЯТЕЛЬНОСТЬ </t>
  </si>
  <si>
    <t>Другие вопросы в области национальной безопасности и правоохранительной деятельности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</si>
  <si>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</si>
  <si>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</si>
  <si>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05</t>
  </si>
  <si>
    <t>ЖИЛИЩНО-КОММУНАЛЬНОЕ ХОЗЯЙСТВО</t>
  </si>
  <si>
    <t>Жилищное хозяйство</t>
  </si>
  <si>
    <t>5210601</t>
  </si>
  <si>
    <t>Межбюджетные трансферты на решение вопросов в части капитального ремонта жилого фонда</t>
  </si>
  <si>
    <t>Коммунальное хозяйство</t>
  </si>
  <si>
    <t>5210602</t>
  </si>
  <si>
    <t>Межбюджетные трансферты на решение вопросов в части содержания объектов водоснабжения</t>
  </si>
  <si>
    <t>Благоустройство</t>
  </si>
  <si>
    <t>6000100</t>
  </si>
  <si>
    <t>Уличное освещение</t>
  </si>
  <si>
    <t>6000200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</si>
  <si>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</si>
  <si>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6000300</t>
  </si>
  <si>
    <t>Озеленение</t>
  </si>
  <si>
    <t>6000400</t>
  </si>
  <si>
    <t>Организация и содержание мест захоронений</t>
  </si>
  <si>
    <t>6000500</t>
  </si>
  <si>
    <t>Прочие мероприятия по благоустройству городских округов и поселений</t>
  </si>
  <si>
    <t>11</t>
  </si>
  <si>
    <t>10</t>
  </si>
  <si>
    <t>СОЦИАЛЬНАЯ ПОЛИТИКА</t>
  </si>
  <si>
    <t>Пенсионное обеспечение</t>
  </si>
  <si>
    <t>4910100</t>
  </si>
  <si>
    <t>Приложение № 3</t>
  </si>
  <si>
    <t xml:space="preserve">"Об исполнении бюджета городского поселения "Пушкиногорье" </t>
  </si>
  <si>
    <t>сумма</t>
  </si>
  <si>
    <t>основание</t>
  </si>
  <si>
    <t>документ</t>
  </si>
  <si>
    <t>примечание</t>
  </si>
  <si>
    <t>дата/№</t>
  </si>
  <si>
    <t xml:space="preserve">Первоначальный план </t>
  </si>
  <si>
    <t>Решение Собрания депутатов</t>
  </si>
  <si>
    <t>Изменение плана</t>
  </si>
  <si>
    <t>Решение Собр.деп.</t>
  </si>
  <si>
    <t>Расходование средств резервного фонда</t>
  </si>
  <si>
    <t>Постановление</t>
  </si>
  <si>
    <t>Неиспользовано:</t>
  </si>
  <si>
    <t>Приложение № 4</t>
  </si>
  <si>
    <t>"Об исполнении бюджета городского поселения "Пушкиногорье"</t>
  </si>
  <si>
    <t>С В Е Д Е Н И Я о численности и денежном содержании муниципальных служащих и</t>
  </si>
  <si>
    <t>Код</t>
  </si>
  <si>
    <t>Факт.наличие</t>
  </si>
  <si>
    <t>Среднегодовое количество</t>
  </si>
  <si>
    <t>раздела,подраздела</t>
  </si>
  <si>
    <t>Наименование показателя</t>
  </si>
  <si>
    <t>Учтено по бюджету</t>
  </si>
  <si>
    <t>Выполнено</t>
  </si>
  <si>
    <t>01 02</t>
  </si>
  <si>
    <t>Штатные единицы</t>
  </si>
  <si>
    <t>-</t>
  </si>
  <si>
    <t>Расходы на заработную плату</t>
  </si>
  <si>
    <t>01 04</t>
  </si>
  <si>
    <t>Функционирование местных администраций (Центральный аппарат)</t>
  </si>
  <si>
    <t>Глава местной администрации (исполнительно-распорядительного органа мун. образования)</t>
  </si>
  <si>
    <t>02 03</t>
  </si>
  <si>
    <t>Осуществление первичного воинского учета на территориях, где отсутствуют военные комиссариаты</t>
  </si>
  <si>
    <t>Учреждения</t>
  </si>
  <si>
    <t>Штатные единицы, состоящие на бюджете - всего</t>
  </si>
  <si>
    <t>Расходы на заработную плату - всего</t>
  </si>
  <si>
    <t>ВСЕГО</t>
  </si>
  <si>
    <t xml:space="preserve">по всем </t>
  </si>
  <si>
    <t>разделам</t>
  </si>
  <si>
    <t xml:space="preserve">Расходы на заработную плату </t>
  </si>
  <si>
    <t>2 02 02999 00 0000 151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</si>
  <si>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2011-2013 годы"</t>
  </si>
  <si>
    <t>2 02 01001 10 0000 151</t>
  </si>
  <si>
    <t>2 02 01003 10 0000151</t>
  </si>
  <si>
    <t>№65 от 22.09.2011г.</t>
  </si>
  <si>
    <t>Разовая материальная помощь бывшим работникам муниципальной службы, вышедшим на пенсию по возрасту</t>
  </si>
  <si>
    <t>Исполнение по ведомственной структуре расходов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</si>
  <si>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</si>
  <si>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</si>
  <si>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</si>
  <si>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</si>
  <si>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</si>
  <si>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</si>
  <si>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</si>
  <si>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государственных (муниципальных) нужд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</si>
  <si>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</si>
  <si>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</si>
  <si>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</si>
  <si>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</si>
  <si>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360</t>
  </si>
  <si>
    <t>Иные выплаты населению</t>
  </si>
  <si>
    <t>521603</t>
  </si>
  <si>
    <t>540</t>
  </si>
  <si>
    <t>700500</t>
  </si>
  <si>
    <t>870</t>
  </si>
  <si>
    <t>Резервные средства</t>
  </si>
  <si>
    <t>247000</t>
  </si>
  <si>
    <t>Всего</t>
  </si>
  <si>
    <t>13</t>
  </si>
  <si>
    <t>0900200</t>
  </si>
  <si>
    <t>Дугие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</si>
  <si>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</si>
  <si>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321</t>
  </si>
  <si>
    <t>Доплаты к пенсиям государственных служащих субъектов Российской Федерации и муниципальных служащих</t>
  </si>
  <si>
    <t>Пособия и компенсации гражданам и иные социальные выплаты, кроме публичных нормативных обязательств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</si>
  <si>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</si>
  <si>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</si>
  <si>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</si>
  <si>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</si>
  <si>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</si>
  <si>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</si>
  <si>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0020800</t>
  </si>
  <si>
    <t>Глава местной администрации (исполнительно-распорядительного органа муниципального образования)</t>
  </si>
  <si>
    <t>№ 124 от 20.12.2012г.</t>
  </si>
  <si>
    <t>"О бюджете муниципального образования "Пушкиногорье" на 2013 год и плановый период 2014-2015гг."</t>
  </si>
  <si>
    <t>на 01.01.2013</t>
  </si>
  <si>
    <t>0920300</t>
  </si>
  <si>
    <t>09</t>
  </si>
  <si>
    <t>2180100</t>
  </si>
  <si>
    <t>5210604</t>
  </si>
  <si>
    <t>08</t>
  </si>
  <si>
    <t>5210607</t>
  </si>
  <si>
    <t>Выполнение других обязательств государства</t>
  </si>
  <si>
    <t>Межбюджетные трансферты на решение вопросов в части ремонта придом. территорий</t>
  </si>
  <si>
    <t>Межбюджетные трансферты на решение вопросов в части организации досуга</t>
  </si>
  <si>
    <t>Культура</t>
  </si>
  <si>
    <t xml:space="preserve">Предупреждение и ликвидация последствий ЧС     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</si>
  <si>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</si>
  <si>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Дорожное хозяйство</t>
  </si>
  <si>
    <t>НАЦИОНАЛЬНАЯ ЭКОНОМИКА</t>
  </si>
  <si>
    <t>Культура и кинематография</t>
  </si>
  <si>
    <t>№37 от 22.04.2013г.</t>
  </si>
  <si>
    <t>Выплата материальной помощи бывшим узникам, вдовам (вдовцам) погибших, умерших инвалидов и участников ВОВ, в связи с 68 годовщиной Победы в ВОВ.</t>
  </si>
  <si>
    <t>№ 63 от 24.06.2013г.</t>
  </si>
  <si>
    <t>Выплата членских взносов членов Ассоциации "Совет муниципальных образований Псковской области" за 2013 год</t>
  </si>
  <si>
    <t>№143 от 04.04.2013г.</t>
  </si>
  <si>
    <t>"О внесении изменений и дополнений в Решение Собрания депутатов от 20.12.2012г. № 125 "О бюджете муниципального образования "Пушкиногорье" на 2013 год и плановый период 2014-2015 гг."</t>
  </si>
  <si>
    <t>№ 146 от 27.06.2013г.</t>
  </si>
  <si>
    <t>№74 от 19.07.2013г.</t>
  </si>
  <si>
    <t>№79 от 16.08.2013г.</t>
  </si>
  <si>
    <t>Разовое поощрение Главы муниципального образования Гусева Юрия Александровича в связи с юбилейным днём рождения.</t>
  </si>
  <si>
    <t>1 11 109045 10 0000 120</t>
  </si>
  <si>
    <t>"Пушкиногорье"  за 2013 год</t>
  </si>
  <si>
    <t>за 2013 год"</t>
  </si>
  <si>
    <t>Уточненный годовой план на 01.01.2014г.</t>
  </si>
  <si>
    <t>Исполнено по состоянию на 01.01.2014г.</t>
  </si>
  <si>
    <t xml:space="preserve"> за 2013 год</t>
  </si>
  <si>
    <t>"Пушкиногорье"  за 2013 год"</t>
  </si>
  <si>
    <t>кассовое исполнение на 01.01.2014г.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</si>
  <si>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чиле казенных)</t>
  </si>
  <si>
    <t>Межбюджетные трансферты на решение вопросов в части организации библиотечного обслуживания</t>
  </si>
  <si>
    <t>5210609</t>
  </si>
  <si>
    <t>№ 156 от 25.12.2013г.</t>
  </si>
  <si>
    <t>№ 91 от 01.10.2013г.</t>
  </si>
  <si>
    <t>Выплата разовой материальной помощи бывшим работникам муниципальной службы, вышедшим на пенсию по возрасту, в честь "Дня пожилых людей"</t>
  </si>
  <si>
    <t xml:space="preserve">Использование средств Резервного фонда за 2013 год   </t>
  </si>
  <si>
    <t>работников муниципальных учреждений за 2013 год</t>
  </si>
  <si>
    <t>на 01.01.2014г.</t>
  </si>
  <si>
    <t>Приложение №2 к Решению № 165 от 27.03.2014г.</t>
  </si>
  <si>
    <t>к Решению №  165 от  27.03.2014г."Об исполнении</t>
  </si>
  <si>
    <t xml:space="preserve">к Решению №  165 от 27.03.2014г. </t>
  </si>
  <si>
    <t>к Решению № 165 от  27.03.2014 г</t>
  </si>
</sst>
</file>

<file path=xl/styles.xml><?xml version="1.0" encoding="utf-8"?>
<styleSheet xmlns="http://schemas.openxmlformats.org/spreadsheetml/2006/main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-* #,##0.0_р_._-;\-* #,##0.0_р_._-;_-* &quot;-&quot;?_р_._-;_-@_-"/>
    <numFmt numFmtId="166" formatCode="_-* #,##0.0_р_._-;\-* #,##0.0_р_._-;_-* &quot;-&quot;???_р_._-;_-@_-"/>
    <numFmt numFmtId="167" formatCode="_-* #,##0.000_р_._-;\-* #,##0.000_р_._-;_-* &quot;-&quot;???_р_._-;_-@_-"/>
    <numFmt numFmtId="168" formatCode="0.0"/>
    <numFmt numFmtId="169" formatCode="#,##0.0_ ;\-#,##0.0\ "/>
  </numFmts>
  <fonts count="45">
    <font>
      <sz val="10"/>
      <name val="Arial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0"/>
      <color indexed="8"/>
      <name val="Arial Cyr"/>
      <charset val="204"/>
    </font>
    <font>
      <sz val="11"/>
      <name val="Arial Cyr"/>
      <charset val="204"/>
    </font>
    <font>
      <b/>
      <sz val="13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b/>
      <sz val="12"/>
      <color indexed="8"/>
      <name val="Arial Cyr"/>
      <charset val="204"/>
    </font>
    <font>
      <b/>
      <i/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b/>
      <i/>
      <sz val="10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color indexed="17"/>
      <name val="Arial Cyr"/>
      <charset val="204"/>
    </font>
    <font>
      <i/>
      <sz val="10"/>
      <color indexed="12"/>
      <name val="Arial Cyr"/>
      <charset val="204"/>
    </font>
    <font>
      <b/>
      <sz val="10"/>
      <color indexed="12"/>
      <name val="Arial Cyr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i/>
      <sz val="10"/>
      <color indexed="8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NewRomanPSMT"/>
    </font>
    <font>
      <b/>
      <sz val="11"/>
      <color indexed="8"/>
      <name val="Arial Cyr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9"/>
      <color indexed="8"/>
      <name val="Arial Cyr"/>
      <charset val="204"/>
    </font>
    <font>
      <b/>
      <i/>
      <sz val="11"/>
      <name val="Times New Roman"/>
      <family val="1"/>
      <charset val="204"/>
    </font>
    <font>
      <i/>
      <sz val="10"/>
      <color indexed="8"/>
      <name val="Arial Cyr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12" fillId="0" borderId="0" xfId="0" applyFont="1"/>
    <xf numFmtId="0" fontId="12" fillId="2" borderId="0" xfId="0" applyFont="1" applyFill="1"/>
    <xf numFmtId="0" fontId="17" fillId="0" borderId="0" xfId="0" applyFont="1"/>
    <xf numFmtId="0" fontId="18" fillId="0" borderId="0" xfId="0" applyFont="1"/>
    <xf numFmtId="0" fontId="15" fillId="0" borderId="0" xfId="0" applyFont="1"/>
    <xf numFmtId="0" fontId="12" fillId="0" borderId="0" xfId="0" applyFont="1" applyAlignment="1">
      <alignment horizontal="right"/>
    </xf>
    <xf numFmtId="0" fontId="22" fillId="0" borderId="1" xfId="0" applyFont="1" applyBorder="1" applyAlignment="1"/>
    <xf numFmtId="0" fontId="22" fillId="0" borderId="0" xfId="0" applyFont="1" applyBorder="1" applyAlignment="1"/>
    <xf numFmtId="0" fontId="23" fillId="0" borderId="1" xfId="0" applyFont="1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65" fontId="0" fillId="0" borderId="0" xfId="0" applyNumberFormat="1"/>
    <xf numFmtId="165" fontId="25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3" fillId="0" borderId="5" xfId="0" applyFont="1" applyBorder="1" applyAlignment="1">
      <alignment horizontal="center"/>
    </xf>
    <xf numFmtId="0" fontId="23" fillId="0" borderId="3" xfId="0" applyFont="1" applyBorder="1" applyAlignment="1">
      <alignment horizontal="center" wrapText="1"/>
    </xf>
    <xf numFmtId="165" fontId="23" fillId="0" borderId="3" xfId="0" applyNumberFormat="1" applyFont="1" applyBorder="1" applyAlignment="1">
      <alignment horizontal="center" wrapText="1"/>
    </xf>
    <xf numFmtId="49" fontId="23" fillId="0" borderId="6" xfId="0" applyNumberFormat="1" applyFont="1" applyBorder="1" applyAlignment="1">
      <alignment horizontal="center"/>
    </xf>
    <xf numFmtId="43" fontId="23" fillId="0" borderId="6" xfId="0" applyNumberFormat="1" applyFont="1" applyBorder="1" applyAlignment="1">
      <alignment horizontal="center"/>
    </xf>
    <xf numFmtId="43" fontId="27" fillId="0" borderId="6" xfId="0" applyNumberFormat="1" applyFont="1" applyBorder="1" applyAlignment="1">
      <alignment horizontal="left" wrapText="1"/>
    </xf>
    <xf numFmtId="43" fontId="21" fillId="0" borderId="6" xfId="0" applyNumberFormat="1" applyFont="1" applyBorder="1" applyAlignment="1">
      <alignment horizontal="center" wrapText="1"/>
    </xf>
    <xf numFmtId="43" fontId="21" fillId="0" borderId="6" xfId="0" applyNumberFormat="1" applyFont="1" applyBorder="1"/>
    <xf numFmtId="167" fontId="0" fillId="0" borderId="6" xfId="0" applyNumberFormat="1" applyBorder="1" applyAlignment="1">
      <alignment horizontal="center"/>
    </xf>
    <xf numFmtId="167" fontId="21" fillId="0" borderId="7" xfId="0" applyNumberFormat="1" applyFont="1" applyBorder="1" applyAlignment="1">
      <alignment horizontal="left"/>
    </xf>
    <xf numFmtId="167" fontId="21" fillId="0" borderId="6" xfId="0" applyNumberFormat="1" applyFont="1" applyBorder="1" applyAlignment="1">
      <alignment horizontal="center" wrapText="1"/>
    </xf>
    <xf numFmtId="167" fontId="21" fillId="0" borderId="6" xfId="0" applyNumberFormat="1" applyFont="1" applyBorder="1"/>
    <xf numFmtId="41" fontId="21" fillId="0" borderId="6" xfId="0" applyNumberFormat="1" applyFont="1" applyBorder="1" applyAlignment="1">
      <alignment horizontal="center" wrapText="1"/>
    </xf>
    <xf numFmtId="41" fontId="21" fillId="0" borderId="6" xfId="0" applyNumberFormat="1" applyFont="1" applyBorder="1"/>
    <xf numFmtId="49" fontId="0" fillId="0" borderId="6" xfId="0" applyNumberFormat="1" applyBorder="1"/>
    <xf numFmtId="49" fontId="21" fillId="0" borderId="6" xfId="0" applyNumberFormat="1" applyFont="1" applyBorder="1" applyAlignment="1">
      <alignment horizontal="center"/>
    </xf>
    <xf numFmtId="165" fontId="0" fillId="0" borderId="6" xfId="0" applyNumberFormat="1" applyBorder="1"/>
    <xf numFmtId="41" fontId="23" fillId="0" borderId="6" xfId="0" applyNumberFormat="1" applyFont="1" applyBorder="1" applyAlignment="1">
      <alignment horizontal="center"/>
    </xf>
    <xf numFmtId="49" fontId="23" fillId="0" borderId="7" xfId="0" applyNumberFormat="1" applyFont="1" applyBorder="1" applyAlignment="1">
      <alignment horizontal="left"/>
    </xf>
    <xf numFmtId="0" fontId="22" fillId="0" borderId="2" xfId="0" applyFont="1" applyBorder="1" applyAlignment="1">
      <alignment horizontal="center"/>
    </xf>
    <xf numFmtId="49" fontId="22" fillId="0" borderId="7" xfId="0" applyNumberFormat="1" applyFont="1" applyBorder="1" applyAlignment="1">
      <alignment horizontal="center"/>
    </xf>
    <xf numFmtId="41" fontId="22" fillId="0" borderId="6" xfId="0" applyNumberFormat="1" applyFont="1" applyBorder="1" applyAlignment="1">
      <alignment horizontal="center"/>
    </xf>
    <xf numFmtId="41" fontId="22" fillId="0" borderId="6" xfId="0" applyNumberFormat="1" applyFont="1" applyBorder="1"/>
    <xf numFmtId="43" fontId="22" fillId="0" borderId="8" xfId="0" applyNumberFormat="1" applyFont="1" applyBorder="1" applyAlignment="1">
      <alignment horizontal="center"/>
    </xf>
    <xf numFmtId="43" fontId="22" fillId="0" borderId="7" xfId="0" applyNumberFormat="1" applyFont="1" applyBorder="1" applyAlignment="1">
      <alignment horizontal="center"/>
    </xf>
    <xf numFmtId="43" fontId="22" fillId="0" borderId="6" xfId="0" applyNumberFormat="1" applyFont="1" applyBorder="1" applyAlignment="1">
      <alignment horizontal="center"/>
    </xf>
    <xf numFmtId="167" fontId="22" fillId="0" borderId="3" xfId="0" applyNumberFormat="1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67" fontId="22" fillId="0" borderId="6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1" fontId="13" fillId="0" borderId="6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166" fontId="24" fillId="0" borderId="6" xfId="0" applyNumberFormat="1" applyFont="1" applyBorder="1" applyAlignment="1">
      <alignment horizontal="center" vertical="center"/>
    </xf>
    <xf numFmtId="14" fontId="13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49" fontId="15" fillId="3" borderId="9" xfId="0" applyNumberFormat="1" applyFont="1" applyFill="1" applyBorder="1" applyAlignment="1">
      <alignment horizontal="center" vertical="center"/>
    </xf>
    <xf numFmtId="49" fontId="15" fillId="3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2" borderId="0" xfId="0" applyFill="1"/>
    <xf numFmtId="164" fontId="14" fillId="0" borderId="0" xfId="1" applyFont="1" applyAlignment="1">
      <alignment horizontal="center"/>
    </xf>
    <xf numFmtId="168" fontId="12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right"/>
    </xf>
    <xf numFmtId="168" fontId="33" fillId="0" borderId="0" xfId="0" applyNumberFormat="1" applyFont="1" applyAlignment="1">
      <alignment horizontal="center" vertical="center"/>
    </xf>
    <xf numFmtId="49" fontId="16" fillId="4" borderId="9" xfId="0" applyNumberFormat="1" applyFont="1" applyFill="1" applyBorder="1" applyAlignment="1">
      <alignment horizontal="center" vertical="center"/>
    </xf>
    <xf numFmtId="49" fontId="32" fillId="4" borderId="9" xfId="0" applyNumberFormat="1" applyFont="1" applyFill="1" applyBorder="1" applyAlignment="1">
      <alignment horizontal="center" vertical="center"/>
    </xf>
    <xf numFmtId="49" fontId="16" fillId="4" borderId="9" xfId="0" applyNumberFormat="1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horizontal="left" vertical="justify" wrapText="1"/>
    </xf>
    <xf numFmtId="49" fontId="17" fillId="0" borderId="9" xfId="0" applyNumberFormat="1" applyFont="1" applyBorder="1" applyAlignment="1">
      <alignment horizontal="right" vertical="center" wrapText="1"/>
    </xf>
    <xf numFmtId="0" fontId="12" fillId="0" borderId="9" xfId="0" applyFont="1" applyBorder="1" applyAlignment="1">
      <alignment horizontal="left" wrapText="1"/>
    </xf>
    <xf numFmtId="0" fontId="34" fillId="0" borderId="9" xfId="0" applyFont="1" applyBorder="1" applyAlignment="1">
      <alignment vertical="top" wrapText="1"/>
    </xf>
    <xf numFmtId="49" fontId="15" fillId="3" borderId="9" xfId="0" applyNumberFormat="1" applyFont="1" applyFill="1" applyBorder="1" applyAlignment="1">
      <alignment horizontal="right" vertical="center" wrapText="1"/>
    </xf>
    <xf numFmtId="0" fontId="17" fillId="0" borderId="9" xfId="0" applyFont="1" applyBorder="1" applyAlignment="1">
      <alignment horizontal="left" vertical="justify" wrapText="1"/>
    </xf>
    <xf numFmtId="0" fontId="34" fillId="0" borderId="9" xfId="0" applyFont="1" applyBorder="1" applyAlignment="1">
      <alignment wrapText="1"/>
    </xf>
    <xf numFmtId="0" fontId="34" fillId="0" borderId="9" xfId="0" applyFont="1" applyBorder="1"/>
    <xf numFmtId="0" fontId="19" fillId="0" borderId="9" xfId="0" applyFont="1" applyBorder="1" applyAlignment="1">
      <alignment vertical="justify" wrapText="1"/>
    </xf>
    <xf numFmtId="0" fontId="21" fillId="0" borderId="9" xfId="0" applyFont="1" applyBorder="1" applyAlignment="1">
      <alignment horizontal="left" wrapText="1"/>
    </xf>
    <xf numFmtId="49" fontId="15" fillId="3" borderId="9" xfId="0" applyNumberFormat="1" applyFont="1" applyFill="1" applyBorder="1" applyAlignment="1">
      <alignment vertical="justify" wrapText="1"/>
    </xf>
    <xf numFmtId="49" fontId="32" fillId="4" borderId="9" xfId="0" applyNumberFormat="1" applyFont="1" applyFill="1" applyBorder="1" applyAlignment="1">
      <alignment horizontal="center" vertical="center" wrapText="1"/>
    </xf>
    <xf numFmtId="49" fontId="32" fillId="4" borderId="9" xfId="0" applyNumberFormat="1" applyFont="1" applyFill="1" applyBorder="1" applyAlignment="1">
      <alignment horizontal="right" vertical="center" wrapText="1"/>
    </xf>
    <xf numFmtId="49" fontId="16" fillId="4" borderId="9" xfId="0" applyNumberFormat="1" applyFont="1" applyFill="1" applyBorder="1" applyAlignment="1">
      <alignment vertical="justify" wrapText="1"/>
    </xf>
    <xf numFmtId="0" fontId="32" fillId="0" borderId="0" xfId="0" applyFont="1"/>
    <xf numFmtId="0" fontId="17" fillId="2" borderId="9" xfId="0" applyFont="1" applyFill="1" applyBorder="1" applyAlignment="1">
      <alignment horizontal="left" vertical="justify" wrapText="1"/>
    </xf>
    <xf numFmtId="49" fontId="12" fillId="4" borderId="9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 wrapText="1"/>
    </xf>
    <xf numFmtId="49" fontId="12" fillId="4" borderId="9" xfId="0" applyNumberFormat="1" applyFont="1" applyFill="1" applyBorder="1" applyAlignment="1">
      <alignment horizontal="right" vertical="center" wrapText="1"/>
    </xf>
    <xf numFmtId="49" fontId="16" fillId="4" borderId="9" xfId="0" applyNumberFormat="1" applyFont="1" applyFill="1" applyBorder="1" applyAlignment="1">
      <alignment horizontal="right" vertical="center" wrapText="1"/>
    </xf>
    <xf numFmtId="49" fontId="17" fillId="0" borderId="9" xfId="0" applyNumberFormat="1" applyFont="1" applyBorder="1" applyAlignment="1">
      <alignment vertical="justify" wrapText="1"/>
    </xf>
    <xf numFmtId="0" fontId="16" fillId="0" borderId="0" xfId="0" applyFont="1"/>
    <xf numFmtId="0" fontId="17" fillId="0" borderId="9" xfId="0" applyFont="1" applyBorder="1" applyAlignment="1">
      <alignment horizontal="left" wrapText="1"/>
    </xf>
    <xf numFmtId="0" fontId="15" fillId="3" borderId="9" xfId="0" applyFont="1" applyFill="1" applyBorder="1" applyAlignment="1">
      <alignment horizontal="left" wrapText="1"/>
    </xf>
    <xf numFmtId="0" fontId="34" fillId="0" borderId="10" xfId="0" applyFont="1" applyBorder="1" applyAlignment="1">
      <alignment wrapText="1"/>
    </xf>
    <xf numFmtId="0" fontId="37" fillId="0" borderId="0" xfId="0" applyFont="1" applyAlignment="1">
      <alignment wrapText="1"/>
    </xf>
    <xf numFmtId="0" fontId="35" fillId="4" borderId="10" xfId="0" applyFont="1" applyFill="1" applyBorder="1" applyAlignment="1">
      <alignment wrapText="1"/>
    </xf>
    <xf numFmtId="0" fontId="36" fillId="3" borderId="10" xfId="0" applyFont="1" applyFill="1" applyBorder="1" applyAlignment="1">
      <alignment wrapText="1"/>
    </xf>
    <xf numFmtId="0" fontId="40" fillId="0" borderId="10" xfId="0" applyFont="1" applyBorder="1" applyAlignment="1">
      <alignment wrapText="1"/>
    </xf>
    <xf numFmtId="49" fontId="38" fillId="3" borderId="9" xfId="0" applyNumberFormat="1" applyFont="1" applyFill="1" applyBorder="1" applyAlignment="1">
      <alignment horizontal="center" vertical="center"/>
    </xf>
    <xf numFmtId="49" fontId="38" fillId="3" borderId="9" xfId="0" applyNumberFormat="1" applyFont="1" applyFill="1" applyBorder="1" applyAlignment="1">
      <alignment horizontal="center" vertical="center" wrapText="1"/>
    </xf>
    <xf numFmtId="49" fontId="39" fillId="0" borderId="9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168" fontId="41" fillId="0" borderId="9" xfId="0" applyNumberFormat="1" applyFont="1" applyBorder="1" applyAlignment="1">
      <alignment horizontal="center" vertical="center" wrapText="1"/>
    </xf>
    <xf numFmtId="49" fontId="33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wrapText="1"/>
    </xf>
    <xf numFmtId="43" fontId="22" fillId="0" borderId="6" xfId="0" applyNumberFormat="1" applyFont="1" applyBorder="1"/>
    <xf numFmtId="0" fontId="33" fillId="0" borderId="0" xfId="0" applyFont="1"/>
    <xf numFmtId="49" fontId="12" fillId="2" borderId="9" xfId="0" applyNumberFormat="1" applyFont="1" applyFill="1" applyBorder="1" applyAlignment="1">
      <alignment horizontal="right" vertical="center" wrapText="1"/>
    </xf>
    <xf numFmtId="0" fontId="17" fillId="2" borderId="0" xfId="0" applyFont="1" applyFill="1"/>
    <xf numFmtId="49" fontId="17" fillId="2" borderId="9" xfId="0" applyNumberFormat="1" applyFont="1" applyFill="1" applyBorder="1" applyAlignment="1">
      <alignment horizontal="center" vertical="center"/>
    </xf>
    <xf numFmtId="49" fontId="17" fillId="2" borderId="9" xfId="0" applyNumberFormat="1" applyFont="1" applyFill="1" applyBorder="1" applyAlignment="1">
      <alignment vertical="justify" wrapText="1"/>
    </xf>
    <xf numFmtId="0" fontId="43" fillId="2" borderId="0" xfId="0" applyFont="1" applyFill="1"/>
    <xf numFmtId="49" fontId="17" fillId="2" borderId="9" xfId="0" applyNumberFormat="1" applyFont="1" applyFill="1" applyBorder="1" applyAlignment="1">
      <alignment horizontal="center" vertical="center" wrapText="1"/>
    </xf>
    <xf numFmtId="49" fontId="17" fillId="2" borderId="9" xfId="0" applyNumberFormat="1" applyFont="1" applyFill="1" applyBorder="1" applyAlignment="1">
      <alignment horizontal="right" vertical="center" wrapText="1"/>
    </xf>
    <xf numFmtId="0" fontId="35" fillId="4" borderId="9" xfId="0" applyFont="1" applyFill="1" applyBorder="1" applyAlignment="1">
      <alignment wrapText="1"/>
    </xf>
    <xf numFmtId="0" fontId="36" fillId="3" borderId="9" xfId="0" applyFont="1" applyFill="1" applyBorder="1" applyAlignment="1">
      <alignment wrapText="1"/>
    </xf>
    <xf numFmtId="165" fontId="16" fillId="4" borderId="11" xfId="0" applyNumberFormat="1" applyFont="1" applyFill="1" applyBorder="1" applyAlignment="1">
      <alignment horizontal="right"/>
    </xf>
    <xf numFmtId="165" fontId="15" fillId="3" borderId="11" xfId="0" applyNumberFormat="1" applyFont="1" applyFill="1" applyBorder="1" applyAlignment="1">
      <alignment horizontal="right"/>
    </xf>
    <xf numFmtId="165" fontId="15" fillId="3" borderId="9" xfId="0" applyNumberFormat="1" applyFont="1" applyFill="1" applyBorder="1" applyAlignment="1">
      <alignment horizontal="right"/>
    </xf>
    <xf numFmtId="165" fontId="17" fillId="0" borderId="11" xfId="0" applyNumberFormat="1" applyFont="1" applyBorder="1" applyAlignment="1">
      <alignment horizontal="right"/>
    </xf>
    <xf numFmtId="165" fontId="17" fillId="0" borderId="9" xfId="0" applyNumberFormat="1" applyFont="1" applyBorder="1" applyAlignment="1">
      <alignment horizontal="right"/>
    </xf>
    <xf numFmtId="165" fontId="17" fillId="2" borderId="9" xfId="0" applyNumberFormat="1" applyFont="1" applyFill="1" applyBorder="1" applyAlignment="1">
      <alignment horizontal="right"/>
    </xf>
    <xf numFmtId="165" fontId="12" fillId="0" borderId="11" xfId="0" applyNumberFormat="1" applyFont="1" applyBorder="1" applyAlignment="1">
      <alignment horizontal="right"/>
    </xf>
    <xf numFmtId="165" fontId="12" fillId="0" borderId="9" xfId="0" applyNumberFormat="1" applyFont="1" applyBorder="1" applyAlignment="1">
      <alignment horizontal="right"/>
    </xf>
    <xf numFmtId="165" fontId="12" fillId="2" borderId="9" xfId="0" applyNumberFormat="1" applyFont="1" applyFill="1" applyBorder="1" applyAlignment="1">
      <alignment horizontal="right"/>
    </xf>
    <xf numFmtId="165" fontId="18" fillId="0" borderId="9" xfId="0" applyNumberFormat="1" applyFont="1" applyBorder="1" applyAlignment="1">
      <alignment horizontal="right"/>
    </xf>
    <xf numFmtId="165" fontId="12" fillId="4" borderId="9" xfId="0" applyNumberFormat="1" applyFont="1" applyFill="1" applyBorder="1" applyAlignment="1">
      <alignment horizontal="right"/>
    </xf>
    <xf numFmtId="165" fontId="33" fillId="0" borderId="9" xfId="0" applyNumberFormat="1" applyFont="1" applyBorder="1" applyAlignment="1">
      <alignment horizontal="right"/>
    </xf>
    <xf numFmtId="165" fontId="16" fillId="4" borderId="9" xfId="0" applyNumberFormat="1" applyFont="1" applyFill="1" applyBorder="1" applyAlignment="1">
      <alignment horizontal="right"/>
    </xf>
    <xf numFmtId="165" fontId="17" fillId="2" borderId="11" xfId="0" applyNumberFormat="1" applyFont="1" applyFill="1" applyBorder="1" applyAlignment="1">
      <alignment horizontal="right"/>
    </xf>
    <xf numFmtId="165" fontId="12" fillId="2" borderId="11" xfId="0" applyNumberFormat="1" applyFont="1" applyFill="1" applyBorder="1" applyAlignment="1">
      <alignment horizontal="right"/>
    </xf>
    <xf numFmtId="165" fontId="17" fillId="3" borderId="11" xfId="0" applyNumberFormat="1" applyFont="1" applyFill="1" applyBorder="1" applyAlignment="1">
      <alignment horizontal="right"/>
    </xf>
    <xf numFmtId="165" fontId="38" fillId="3" borderId="11" xfId="0" applyNumberFormat="1" applyFont="1" applyFill="1" applyBorder="1" applyAlignment="1">
      <alignment horizontal="right"/>
    </xf>
    <xf numFmtId="165" fontId="38" fillId="3" borderId="9" xfId="0" applyNumberFormat="1" applyFont="1" applyFill="1" applyBorder="1" applyAlignment="1">
      <alignment horizontal="right"/>
    </xf>
    <xf numFmtId="165" fontId="39" fillId="2" borderId="11" xfId="0" applyNumberFormat="1" applyFont="1" applyFill="1" applyBorder="1" applyAlignment="1">
      <alignment horizontal="right"/>
    </xf>
    <xf numFmtId="165" fontId="39" fillId="0" borderId="9" xfId="0" applyNumberFormat="1" applyFont="1" applyBorder="1" applyAlignment="1">
      <alignment horizontal="right"/>
    </xf>
    <xf numFmtId="165" fontId="39" fillId="2" borderId="9" xfId="0" applyNumberFormat="1" applyFont="1" applyFill="1" applyBorder="1" applyAlignment="1">
      <alignment horizontal="right"/>
    </xf>
    <xf numFmtId="165" fontId="16" fillId="2" borderId="9" xfId="0" applyNumberFormat="1" applyFont="1" applyFill="1" applyBorder="1" applyAlignment="1">
      <alignment horizontal="right"/>
    </xf>
    <xf numFmtId="169" fontId="6" fillId="2" borderId="9" xfId="0" applyNumberFormat="1" applyFont="1" applyFill="1" applyBorder="1" applyAlignment="1">
      <alignment horizontal="right" wrapText="1"/>
    </xf>
    <xf numFmtId="169" fontId="7" fillId="2" borderId="9" xfId="0" applyNumberFormat="1" applyFont="1" applyFill="1" applyBorder="1" applyAlignment="1">
      <alignment horizontal="right"/>
    </xf>
    <xf numFmtId="169" fontId="5" fillId="2" borderId="9" xfId="0" applyNumberFormat="1" applyFont="1" applyFill="1" applyBorder="1" applyAlignment="1">
      <alignment horizontal="right" wrapText="1"/>
    </xf>
    <xf numFmtId="169" fontId="8" fillId="2" borderId="9" xfId="0" applyNumberFormat="1" applyFont="1" applyFill="1" applyBorder="1" applyAlignment="1">
      <alignment horizontal="right"/>
    </xf>
    <xf numFmtId="169" fontId="9" fillId="2" borderId="9" xfId="0" applyNumberFormat="1" applyFont="1" applyFill="1" applyBorder="1" applyAlignment="1">
      <alignment horizontal="right" wrapText="1"/>
    </xf>
    <xf numFmtId="169" fontId="28" fillId="2" borderId="9" xfId="0" applyNumberFormat="1" applyFont="1" applyFill="1" applyBorder="1" applyAlignment="1">
      <alignment horizontal="right"/>
    </xf>
    <xf numFmtId="169" fontId="5" fillId="2" borderId="9" xfId="0" applyNumberFormat="1" applyFont="1" applyFill="1" applyBorder="1" applyAlignment="1">
      <alignment horizontal="right"/>
    </xf>
    <xf numFmtId="169" fontId="10" fillId="2" borderId="9" xfId="0" applyNumberFormat="1" applyFont="1" applyFill="1" applyBorder="1" applyAlignment="1">
      <alignment horizontal="right"/>
    </xf>
    <xf numFmtId="169" fontId="9" fillId="2" borderId="9" xfId="0" applyNumberFormat="1" applyFont="1" applyFill="1" applyBorder="1" applyAlignment="1">
      <alignment horizontal="right"/>
    </xf>
    <xf numFmtId="169" fontId="44" fillId="2" borderId="9" xfId="0" applyNumberFormat="1" applyFont="1" applyFill="1" applyBorder="1" applyAlignment="1">
      <alignment horizontal="right"/>
    </xf>
    <xf numFmtId="169" fontId="6" fillId="2" borderId="9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14" fillId="0" borderId="0" xfId="1" applyFont="1" applyAlignment="1">
      <alignment horizontal="center"/>
    </xf>
    <xf numFmtId="0" fontId="22" fillId="0" borderId="0" xfId="0" applyFont="1" applyAlignment="1">
      <alignment horizontal="center" vertical="center"/>
    </xf>
    <xf numFmtId="49" fontId="16" fillId="0" borderId="11" xfId="0" applyNumberFormat="1" applyFont="1" applyBorder="1" applyAlignment="1">
      <alignment horizontal="left" vertical="center"/>
    </xf>
    <xf numFmtId="49" fontId="16" fillId="0" borderId="12" xfId="0" applyNumberFormat="1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left" vertical="center"/>
    </xf>
    <xf numFmtId="0" fontId="30" fillId="0" borderId="0" xfId="0" applyFont="1" applyAlignment="1">
      <alignment horizontal="right" vertical="top" wrapText="1"/>
    </xf>
    <xf numFmtId="0" fontId="31" fillId="0" borderId="0" xfId="0" applyFont="1" applyAlignment="1"/>
    <xf numFmtId="0" fontId="12" fillId="2" borderId="0" xfId="0" applyFont="1" applyFill="1" applyAlignment="1">
      <alignment horizontal="right"/>
    </xf>
    <xf numFmtId="0" fontId="32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9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6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7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49" fontId="26" fillId="0" borderId="7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21" fillId="0" borderId="0" xfId="0" applyFont="1" applyAlignment="1">
      <alignment horizontal="right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>
      <selection activeCell="I9" sqref="I9"/>
    </sheetView>
  </sheetViews>
  <sheetFormatPr defaultRowHeight="12.75"/>
  <cols>
    <col min="1" max="1" width="19.140625" customWidth="1"/>
    <col min="2" max="2" width="24.140625" customWidth="1"/>
    <col min="3" max="3" width="12.42578125" customWidth="1"/>
    <col min="4" max="4" width="12.85546875" customWidth="1"/>
    <col min="5" max="5" width="11.5703125" customWidth="1"/>
    <col min="6" max="6" width="11" customWidth="1"/>
  </cols>
  <sheetData>
    <row r="1" spans="1:6" ht="14.25">
      <c r="A1" s="1"/>
      <c r="B1" s="1"/>
      <c r="C1" s="1"/>
      <c r="D1" s="1"/>
      <c r="E1" s="171" t="s">
        <v>0</v>
      </c>
      <c r="F1" s="171"/>
    </row>
    <row r="2" spans="1:6" ht="14.25">
      <c r="A2" s="171" t="s">
        <v>239</v>
      </c>
      <c r="B2" s="171"/>
      <c r="C2" s="171"/>
      <c r="D2" s="171"/>
      <c r="E2" s="171"/>
      <c r="F2" s="171"/>
    </row>
    <row r="3" spans="1:6" ht="14.25">
      <c r="A3" s="1"/>
      <c r="B3" s="171" t="s">
        <v>1</v>
      </c>
      <c r="C3" s="171"/>
      <c r="D3" s="171"/>
      <c r="E3" s="171"/>
      <c r="F3" s="171"/>
    </row>
    <row r="4" spans="1:6" ht="14.25">
      <c r="A4" s="1"/>
      <c r="B4" s="1"/>
      <c r="C4" s="171" t="s">
        <v>223</v>
      </c>
      <c r="D4" s="171"/>
      <c r="E4" s="171"/>
      <c r="F4" s="171"/>
    </row>
    <row r="5" spans="1:6">
      <c r="C5" s="2"/>
      <c r="D5" s="2"/>
      <c r="E5" s="2"/>
      <c r="F5" s="2"/>
    </row>
    <row r="6" spans="1:6" ht="15.75" customHeight="1">
      <c r="A6" s="170" t="s">
        <v>2</v>
      </c>
      <c r="B6" s="170"/>
      <c r="C6" s="170"/>
      <c r="D6" s="170"/>
      <c r="E6" s="170"/>
      <c r="F6" s="170"/>
    </row>
    <row r="7" spans="1:6" ht="15" customHeight="1">
      <c r="A7" s="170" t="s">
        <v>222</v>
      </c>
      <c r="B7" s="170"/>
      <c r="C7" s="170"/>
      <c r="D7" s="170"/>
      <c r="E7" s="170"/>
      <c r="F7" s="170"/>
    </row>
    <row r="8" spans="1:6">
      <c r="E8" t="s">
        <v>3</v>
      </c>
    </row>
    <row r="9" spans="1:6" ht="62.25" customHeight="1">
      <c r="A9" s="68" t="s">
        <v>4</v>
      </c>
      <c r="B9" s="68" t="s">
        <v>5</v>
      </c>
      <c r="C9" s="68" t="s">
        <v>224</v>
      </c>
      <c r="D9" s="68" t="s">
        <v>225</v>
      </c>
      <c r="E9" s="68" t="s">
        <v>6</v>
      </c>
      <c r="F9" s="68" t="s">
        <v>7</v>
      </c>
    </row>
    <row r="10" spans="1:6" ht="45" customHeight="1">
      <c r="A10" s="69" t="s">
        <v>8</v>
      </c>
      <c r="B10" s="70" t="s">
        <v>9</v>
      </c>
      <c r="C10" s="159">
        <f>SUM(C11,C15,C22,C28,C21+C30+C13+C18)</f>
        <v>14814.18836</v>
      </c>
      <c r="D10" s="159">
        <f>SUM(D11,D15,D22,D28,D21+D30+D13+D18)</f>
        <v>16103.481239999999</v>
      </c>
      <c r="E10" s="159">
        <f>SUM(D10/C10*100)</f>
        <v>108.70309495646239</v>
      </c>
      <c r="F10" s="160">
        <f t="shared" ref="F10:F40" si="0">SUM(D10-C10)</f>
        <v>1289.2928799999991</v>
      </c>
    </row>
    <row r="11" spans="1:6">
      <c r="A11" s="69" t="s">
        <v>10</v>
      </c>
      <c r="B11" s="69" t="s">
        <v>11</v>
      </c>
      <c r="C11" s="161">
        <f>SUM(C12)</f>
        <v>6126.51</v>
      </c>
      <c r="D11" s="161">
        <f>SUM(D12)</f>
        <v>6625.0877399999999</v>
      </c>
      <c r="E11" s="161">
        <f t="shared" ref="E11:E40" si="1">SUM(D11/C11*100)</f>
        <v>108.1380384590901</v>
      </c>
      <c r="F11" s="162">
        <f t="shared" si="0"/>
        <v>498.57773999999972</v>
      </c>
    </row>
    <row r="12" spans="1:6" ht="24">
      <c r="A12" s="65" t="s">
        <v>12</v>
      </c>
      <c r="B12" s="65" t="s">
        <v>13</v>
      </c>
      <c r="C12" s="163">
        <v>6126.51</v>
      </c>
      <c r="D12" s="163">
        <v>6625.0877399999999</v>
      </c>
      <c r="E12" s="163">
        <f t="shared" si="1"/>
        <v>108.1380384590901</v>
      </c>
      <c r="F12" s="164">
        <f t="shared" si="0"/>
        <v>498.57773999999972</v>
      </c>
    </row>
    <row r="13" spans="1:6">
      <c r="A13" s="69" t="s">
        <v>14</v>
      </c>
      <c r="B13" s="69" t="s">
        <v>15</v>
      </c>
      <c r="C13" s="165">
        <f>SUM(C14)</f>
        <v>2</v>
      </c>
      <c r="D13" s="165">
        <f>SUM(D14)</f>
        <v>1.13185</v>
      </c>
      <c r="E13" s="165">
        <f t="shared" si="1"/>
        <v>56.592500000000001</v>
      </c>
      <c r="F13" s="166">
        <f t="shared" si="0"/>
        <v>-0.86814999999999998</v>
      </c>
    </row>
    <row r="14" spans="1:6" ht="24">
      <c r="A14" s="65" t="s">
        <v>16</v>
      </c>
      <c r="B14" s="65" t="s">
        <v>17</v>
      </c>
      <c r="C14" s="167">
        <v>2</v>
      </c>
      <c r="D14" s="167">
        <v>1.13185</v>
      </c>
      <c r="E14" s="167">
        <f t="shared" si="1"/>
        <v>56.592500000000001</v>
      </c>
      <c r="F14" s="168">
        <f t="shared" si="0"/>
        <v>-0.86814999999999998</v>
      </c>
    </row>
    <row r="15" spans="1:6">
      <c r="A15" s="69" t="s">
        <v>18</v>
      </c>
      <c r="B15" s="69" t="s">
        <v>19</v>
      </c>
      <c r="C15" s="161">
        <f>SUM(C16,C17)</f>
        <v>5967</v>
      </c>
      <c r="D15" s="161">
        <f>SUM(D16,D17)</f>
        <v>6756.4397799999997</v>
      </c>
      <c r="E15" s="161">
        <f t="shared" si="1"/>
        <v>113.23009519021284</v>
      </c>
      <c r="F15" s="162">
        <f t="shared" si="0"/>
        <v>789.4397799999997</v>
      </c>
    </row>
    <row r="16" spans="1:6" ht="24">
      <c r="A16" s="65" t="s">
        <v>20</v>
      </c>
      <c r="B16" s="65" t="s">
        <v>21</v>
      </c>
      <c r="C16" s="163">
        <v>193</v>
      </c>
      <c r="D16" s="163">
        <v>196.48304999999999</v>
      </c>
      <c r="E16" s="163">
        <f t="shared" si="1"/>
        <v>101.80468911917097</v>
      </c>
      <c r="F16" s="164">
        <f t="shared" si="0"/>
        <v>3.4830499999999915</v>
      </c>
    </row>
    <row r="17" spans="1:6">
      <c r="A17" s="65" t="s">
        <v>22</v>
      </c>
      <c r="B17" s="65" t="s">
        <v>23</v>
      </c>
      <c r="C17" s="163">
        <v>5774</v>
      </c>
      <c r="D17" s="163">
        <v>6559.9567299999999</v>
      </c>
      <c r="E17" s="163">
        <f t="shared" si="1"/>
        <v>113.61199740214755</v>
      </c>
      <c r="F17" s="164">
        <f t="shared" si="0"/>
        <v>785.95672999999988</v>
      </c>
    </row>
    <row r="18" spans="1:6" ht="24" hidden="1">
      <c r="A18" s="69" t="s">
        <v>24</v>
      </c>
      <c r="B18" s="69" t="s">
        <v>25</v>
      </c>
      <c r="C18" s="165">
        <f>SUM(C19)</f>
        <v>0</v>
      </c>
      <c r="D18" s="165">
        <f>SUM(D19)</f>
        <v>0</v>
      </c>
      <c r="E18" s="165"/>
      <c r="F18" s="166">
        <f t="shared" si="0"/>
        <v>0</v>
      </c>
    </row>
    <row r="19" spans="1:6" ht="94.5" hidden="1" customHeight="1">
      <c r="A19" s="69" t="s">
        <v>26</v>
      </c>
      <c r="B19" s="69" t="s">
        <v>27</v>
      </c>
      <c r="C19" s="165"/>
      <c r="D19" s="165">
        <v>0</v>
      </c>
      <c r="E19" s="167"/>
      <c r="F19" s="166">
        <f t="shared" si="0"/>
        <v>0</v>
      </c>
    </row>
    <row r="20" spans="1:6" ht="71.25" customHeight="1">
      <c r="A20" s="69" t="s">
        <v>28</v>
      </c>
      <c r="B20" s="69" t="s">
        <v>29</v>
      </c>
      <c r="C20" s="163">
        <f>SUM(C21)</f>
        <v>59.65</v>
      </c>
      <c r="D20" s="161">
        <f>SUM(D21)</f>
        <v>91.391819999999996</v>
      </c>
      <c r="E20" s="161">
        <v>0</v>
      </c>
      <c r="F20" s="162">
        <f t="shared" si="0"/>
        <v>31.741819999999997</v>
      </c>
    </row>
    <row r="21" spans="1:6" ht="61.5" customHeight="1">
      <c r="A21" s="65" t="s">
        <v>30</v>
      </c>
      <c r="B21" s="65" t="s">
        <v>31</v>
      </c>
      <c r="C21" s="163">
        <v>59.65</v>
      </c>
      <c r="D21" s="163">
        <v>91.391819999999996</v>
      </c>
      <c r="E21" s="163">
        <v>0</v>
      </c>
      <c r="F21" s="164">
        <f t="shared" si="0"/>
        <v>31.741819999999997</v>
      </c>
    </row>
    <row r="22" spans="1:6" ht="60">
      <c r="A22" s="69" t="s">
        <v>32</v>
      </c>
      <c r="B22" s="69" t="s">
        <v>33</v>
      </c>
      <c r="C22" s="161">
        <f>C24+C25+C26+C27</f>
        <v>772.92836</v>
      </c>
      <c r="D22" s="161">
        <f>D24+D25+D26+D27</f>
        <v>739.82107000000008</v>
      </c>
      <c r="E22" s="161">
        <f t="shared" si="1"/>
        <v>95.716641837284897</v>
      </c>
      <c r="F22" s="162">
        <f t="shared" si="0"/>
        <v>-33.107289999999921</v>
      </c>
    </row>
    <row r="23" spans="1:6" ht="15" customHeight="1">
      <c r="A23" s="65"/>
      <c r="B23" s="65" t="s">
        <v>46</v>
      </c>
      <c r="C23" s="163"/>
      <c r="D23" s="163"/>
      <c r="E23" s="163"/>
      <c r="F23" s="162"/>
    </row>
    <row r="24" spans="1:6" ht="126.75" customHeight="1">
      <c r="A24" s="65" t="s">
        <v>185</v>
      </c>
      <c r="B24" s="65" t="s">
        <v>186</v>
      </c>
      <c r="C24" s="163">
        <v>619</v>
      </c>
      <c r="D24" s="163">
        <v>647.43839000000003</v>
      </c>
      <c r="E24" s="163">
        <f>SUM(D24/C24*100)</f>
        <v>104.59424717285945</v>
      </c>
      <c r="F24" s="164">
        <f>SUM(D24-C24)</f>
        <v>28.438390000000027</v>
      </c>
    </row>
    <row r="25" spans="1:6" ht="159.75" customHeight="1">
      <c r="A25" s="65" t="s">
        <v>187</v>
      </c>
      <c r="B25" s="119" t="s">
        <v>188</v>
      </c>
      <c r="C25" s="163">
        <v>4</v>
      </c>
      <c r="D25" s="163">
        <v>3.80064</v>
      </c>
      <c r="E25" s="163">
        <f>SUM(D25/C25*100)</f>
        <v>95.016000000000005</v>
      </c>
      <c r="F25" s="164">
        <f>SUM(D25-C25)</f>
        <v>-0.19935999999999998</v>
      </c>
    </row>
    <row r="26" spans="1:6" ht="100.5" customHeight="1">
      <c r="A26" s="65" t="s">
        <v>189</v>
      </c>
      <c r="B26" s="65" t="s">
        <v>190</v>
      </c>
      <c r="C26" s="163">
        <v>146</v>
      </c>
      <c r="D26" s="163">
        <v>84.653679999999994</v>
      </c>
      <c r="E26" s="163">
        <f>SUM(D26/C26*100)</f>
        <v>57.981972602739717</v>
      </c>
      <c r="F26" s="164">
        <f>SUM(D26-C26)</f>
        <v>-61.346320000000006</v>
      </c>
    </row>
    <row r="27" spans="1:6" ht="123.75" customHeight="1">
      <c r="A27" s="65" t="s">
        <v>221</v>
      </c>
      <c r="B27" s="65" t="s">
        <v>229</v>
      </c>
      <c r="C27" s="163">
        <v>3.9283600000000001</v>
      </c>
      <c r="D27" s="163">
        <v>3.9283600000000001</v>
      </c>
      <c r="E27" s="163">
        <f>SUM(D27/C27*100)</f>
        <v>100</v>
      </c>
      <c r="F27" s="164">
        <f>SUM(D27-C27)</f>
        <v>0</v>
      </c>
    </row>
    <row r="28" spans="1:6" ht="84">
      <c r="A28" s="69" t="s">
        <v>34</v>
      </c>
      <c r="B28" s="69" t="s">
        <v>35</v>
      </c>
      <c r="C28" s="161">
        <v>1886.1</v>
      </c>
      <c r="D28" s="161">
        <v>1889.60898</v>
      </c>
      <c r="E28" s="161">
        <f t="shared" si="1"/>
        <v>100.1860442182281</v>
      </c>
      <c r="F28" s="162">
        <f t="shared" si="0"/>
        <v>3.508980000000065</v>
      </c>
    </row>
    <row r="29" spans="1:6" ht="46.5" hidden="1" customHeight="1">
      <c r="A29" s="69" t="s">
        <v>36</v>
      </c>
      <c r="B29" s="69" t="s">
        <v>37</v>
      </c>
      <c r="C29" s="161">
        <f>SUM(C30)</f>
        <v>0</v>
      </c>
      <c r="D29" s="161">
        <f>SUM(D30)</f>
        <v>0</v>
      </c>
      <c r="E29" s="161">
        <v>0</v>
      </c>
      <c r="F29" s="162">
        <f t="shared" si="0"/>
        <v>0</v>
      </c>
    </row>
    <row r="30" spans="1:6" ht="36" hidden="1">
      <c r="A30" s="65" t="s">
        <v>38</v>
      </c>
      <c r="B30" s="65" t="s">
        <v>39</v>
      </c>
      <c r="C30" s="161">
        <v>0</v>
      </c>
      <c r="D30" s="161"/>
      <c r="E30" s="161">
        <v>0</v>
      </c>
      <c r="F30" s="162">
        <f t="shared" si="0"/>
        <v>0</v>
      </c>
    </row>
    <row r="31" spans="1:6" ht="30">
      <c r="A31" s="69" t="s">
        <v>40</v>
      </c>
      <c r="B31" s="70" t="s">
        <v>41</v>
      </c>
      <c r="C31" s="159">
        <f>SUM(C35,C39,C36,C38,C37)</f>
        <v>3360.4749999999999</v>
      </c>
      <c r="D31" s="159">
        <f>SUM(D35,D39,D36,D38,D37)</f>
        <v>3360.4749999999999</v>
      </c>
      <c r="E31" s="159">
        <f t="shared" si="1"/>
        <v>100</v>
      </c>
      <c r="F31" s="160">
        <f t="shared" si="0"/>
        <v>0</v>
      </c>
    </row>
    <row r="32" spans="1:6" ht="48">
      <c r="A32" s="69" t="s">
        <v>42</v>
      </c>
      <c r="B32" s="69" t="s">
        <v>43</v>
      </c>
      <c r="C32" s="161">
        <f>SUM(C35,C39+C38)</f>
        <v>3360.4749999999999</v>
      </c>
      <c r="D32" s="161">
        <f>SUM(D35+D38+D39)</f>
        <v>3360.4749999999999</v>
      </c>
      <c r="E32" s="161">
        <f t="shared" si="1"/>
        <v>100</v>
      </c>
      <c r="F32" s="162">
        <f t="shared" si="0"/>
        <v>0</v>
      </c>
    </row>
    <row r="33" spans="1:6" ht="39" customHeight="1">
      <c r="A33" s="69" t="s">
        <v>44</v>
      </c>
      <c r="B33" s="69" t="s">
        <v>45</v>
      </c>
      <c r="C33" s="161">
        <f>SUM(C35,C37)</f>
        <v>3058.9</v>
      </c>
      <c r="D33" s="161">
        <f>SUM(D35,D37)</f>
        <v>3058.9</v>
      </c>
      <c r="E33" s="161">
        <f t="shared" si="1"/>
        <v>100</v>
      </c>
      <c r="F33" s="162">
        <f t="shared" si="0"/>
        <v>0</v>
      </c>
    </row>
    <row r="34" spans="1:6">
      <c r="A34" s="65"/>
      <c r="B34" s="65" t="s">
        <v>46</v>
      </c>
      <c r="C34" s="163"/>
      <c r="D34" s="163"/>
      <c r="E34" s="161"/>
      <c r="F34" s="162"/>
    </row>
    <row r="35" spans="1:6" ht="36">
      <c r="A35" s="71" t="s">
        <v>152</v>
      </c>
      <c r="B35" s="65" t="s">
        <v>47</v>
      </c>
      <c r="C35" s="163">
        <v>3058.9</v>
      </c>
      <c r="D35" s="163">
        <v>3058.9</v>
      </c>
      <c r="E35" s="161">
        <f t="shared" si="1"/>
        <v>100</v>
      </c>
      <c r="F35" s="162">
        <f t="shared" si="0"/>
        <v>0</v>
      </c>
    </row>
    <row r="36" spans="1:6" ht="49.5" hidden="1" customHeight="1">
      <c r="A36" s="72">
        <v>2.02010031000001E+16</v>
      </c>
      <c r="B36" s="73" t="s">
        <v>48</v>
      </c>
      <c r="C36" s="163">
        <v>0</v>
      </c>
      <c r="D36" s="163">
        <v>0</v>
      </c>
      <c r="E36" s="161" t="e">
        <f t="shared" si="1"/>
        <v>#DIV/0!</v>
      </c>
      <c r="F36" s="162">
        <f t="shared" si="0"/>
        <v>0</v>
      </c>
    </row>
    <row r="37" spans="1:6" ht="49.5" hidden="1" customHeight="1">
      <c r="A37" s="71" t="s">
        <v>153</v>
      </c>
      <c r="B37" s="73" t="s">
        <v>48</v>
      </c>
      <c r="C37" s="163"/>
      <c r="D37" s="163"/>
      <c r="E37" s="161"/>
      <c r="F37" s="162">
        <f t="shared" si="0"/>
        <v>0</v>
      </c>
    </row>
    <row r="38" spans="1:6" ht="84.75" hidden="1" customHeight="1">
      <c r="A38" s="74" t="s">
        <v>150</v>
      </c>
      <c r="B38" s="65" t="s">
        <v>151</v>
      </c>
      <c r="C38" s="167"/>
      <c r="D38" s="167"/>
      <c r="E38" s="167"/>
      <c r="F38" s="164">
        <f t="shared" si="0"/>
        <v>0</v>
      </c>
    </row>
    <row r="39" spans="1:6" ht="72">
      <c r="A39" s="69" t="s">
        <v>49</v>
      </c>
      <c r="B39" s="69" t="s">
        <v>50</v>
      </c>
      <c r="C39" s="161">
        <v>301.57499999999999</v>
      </c>
      <c r="D39" s="161">
        <v>301.57499999999999</v>
      </c>
      <c r="E39" s="161">
        <f t="shared" si="1"/>
        <v>100</v>
      </c>
      <c r="F39" s="162">
        <f t="shared" si="0"/>
        <v>0</v>
      </c>
    </row>
    <row r="40" spans="1:6" ht="15">
      <c r="A40" s="75"/>
      <c r="B40" s="76" t="s">
        <v>51</v>
      </c>
      <c r="C40" s="169">
        <f>SUM(C31,C10)</f>
        <v>18174.663359999999</v>
      </c>
      <c r="D40" s="169">
        <f>SUM(D31,D10)</f>
        <v>19463.95624</v>
      </c>
      <c r="E40" s="169">
        <f t="shared" si="1"/>
        <v>107.09390239842109</v>
      </c>
      <c r="F40" s="160">
        <f t="shared" si="0"/>
        <v>1289.2928800000009</v>
      </c>
    </row>
    <row r="41" spans="1:6">
      <c r="A41" s="77"/>
      <c r="B41" s="77"/>
      <c r="C41" s="77"/>
      <c r="D41" s="77"/>
      <c r="E41" s="77"/>
      <c r="F41" s="77"/>
    </row>
    <row r="42" spans="1:6">
      <c r="A42" s="77"/>
      <c r="B42" s="77"/>
      <c r="C42" s="77"/>
      <c r="D42" s="77"/>
      <c r="E42" s="77"/>
      <c r="F42" s="77"/>
    </row>
    <row r="43" spans="1:6">
      <c r="A43" s="77"/>
      <c r="B43" s="77"/>
      <c r="C43" s="77"/>
      <c r="D43" s="77"/>
      <c r="E43" s="77"/>
      <c r="F43" s="77"/>
    </row>
    <row r="44" spans="1:6">
      <c r="A44" s="77"/>
      <c r="B44" s="77"/>
      <c r="C44" s="77"/>
      <c r="D44" s="77"/>
      <c r="E44" s="77"/>
      <c r="F44" s="77"/>
    </row>
  </sheetData>
  <mergeCells count="6">
    <mergeCell ref="A6:F6"/>
    <mergeCell ref="A7:F7"/>
    <mergeCell ref="E1:F1"/>
    <mergeCell ref="A2:F2"/>
    <mergeCell ref="B3:F3"/>
    <mergeCell ref="C4:F4"/>
  </mergeCells>
  <phoneticPr fontId="0" type="noConversion"/>
  <pageMargins left="1.4" right="0.75" top="0.22" bottom="0.32" header="0.16" footer="0.23"/>
  <pageSetup paperSize="9" scale="8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workbookViewId="0">
      <selection activeCell="A9" sqref="A9:J9"/>
    </sheetView>
  </sheetViews>
  <sheetFormatPr defaultRowHeight="12.75"/>
  <cols>
    <col min="1" max="1" width="5.28515625" style="3" customWidth="1"/>
    <col min="2" max="2" width="9.5703125" style="3" customWidth="1"/>
    <col min="3" max="3" width="9.85546875" style="3" customWidth="1"/>
    <col min="4" max="4" width="5.5703125" style="3" customWidth="1"/>
    <col min="5" max="5" width="43" style="4" customWidth="1"/>
    <col min="6" max="6" width="14" style="3" customWidth="1"/>
    <col min="7" max="7" width="14.5703125" style="79" customWidth="1"/>
    <col min="8" max="8" width="12.140625" style="79" customWidth="1"/>
    <col min="9" max="9" width="14.140625" style="79" customWidth="1"/>
    <col min="10" max="16384" width="9.140625" style="3"/>
  </cols>
  <sheetData>
    <row r="1" spans="1:10" ht="12.75" customHeight="1">
      <c r="A1" s="182"/>
      <c r="B1" s="182"/>
      <c r="C1" s="182"/>
      <c r="D1" s="182"/>
      <c r="E1" s="201" t="s">
        <v>238</v>
      </c>
      <c r="F1" s="201"/>
      <c r="G1" s="201"/>
      <c r="H1" s="201"/>
      <c r="I1" s="201"/>
    </row>
    <row r="2" spans="1:10" ht="14.25" customHeight="1">
      <c r="A2" s="177"/>
      <c r="B2" s="177"/>
      <c r="C2" s="177"/>
      <c r="D2" s="177"/>
      <c r="E2" s="179" t="s">
        <v>52</v>
      </c>
      <c r="F2" s="179"/>
      <c r="G2" s="179"/>
      <c r="H2" s="179"/>
      <c r="I2" s="179"/>
    </row>
    <row r="3" spans="1:10" ht="14.25" customHeight="1">
      <c r="A3" s="177"/>
      <c r="B3" s="178"/>
      <c r="C3" s="178"/>
      <c r="D3" s="178"/>
      <c r="E3" s="179" t="s">
        <v>227</v>
      </c>
      <c r="F3" s="179"/>
      <c r="G3" s="179"/>
      <c r="H3" s="179"/>
      <c r="I3" s="179"/>
    </row>
    <row r="4" spans="1:10" ht="14.25" customHeight="1">
      <c r="A4" s="180"/>
      <c r="B4" s="181"/>
      <c r="C4" s="181"/>
      <c r="D4" s="181"/>
    </row>
    <row r="5" spans="1:10" ht="14.25" customHeight="1">
      <c r="A5" s="177"/>
      <c r="B5" s="177"/>
      <c r="C5" s="177"/>
      <c r="D5" s="177"/>
    </row>
    <row r="6" spans="1:10" ht="15">
      <c r="A6" s="177"/>
      <c r="B6" s="177"/>
      <c r="C6" s="177"/>
      <c r="D6" s="177"/>
    </row>
    <row r="7" spans="1:10" ht="16.5">
      <c r="A7" s="172" t="s">
        <v>156</v>
      </c>
      <c r="B7" s="172"/>
      <c r="C7" s="172"/>
      <c r="D7" s="172"/>
      <c r="E7" s="172"/>
      <c r="F7" s="172"/>
      <c r="G7" s="172"/>
      <c r="H7" s="172"/>
      <c r="I7" s="172"/>
      <c r="J7" s="172"/>
    </row>
    <row r="8" spans="1:10" ht="15.75">
      <c r="A8" s="173" t="s">
        <v>1</v>
      </c>
      <c r="B8" s="173"/>
      <c r="C8" s="173"/>
      <c r="D8" s="173"/>
      <c r="E8" s="173"/>
      <c r="F8" s="173"/>
      <c r="G8" s="173"/>
      <c r="H8" s="173"/>
      <c r="I8" s="173"/>
    </row>
    <row r="9" spans="1:10" ht="16.5">
      <c r="A9" s="172" t="s">
        <v>226</v>
      </c>
      <c r="B9" s="172"/>
      <c r="C9" s="172"/>
      <c r="D9" s="172"/>
      <c r="E9" s="172"/>
      <c r="F9" s="172"/>
      <c r="G9" s="172"/>
      <c r="H9" s="172"/>
      <c r="I9" s="172"/>
      <c r="J9" s="172"/>
    </row>
    <row r="10" spans="1:10" ht="12.75" customHeight="1">
      <c r="A10" s="173"/>
      <c r="B10" s="173"/>
      <c r="C10" s="173"/>
      <c r="D10" s="173"/>
    </row>
    <row r="11" spans="1:10" ht="12.75" customHeight="1">
      <c r="A11" s="78"/>
      <c r="B11" s="78"/>
      <c r="C11" s="78"/>
      <c r="D11" s="78"/>
    </row>
    <row r="12" spans="1:10">
      <c r="D12" s="80"/>
      <c r="I12" s="81" t="s">
        <v>3</v>
      </c>
    </row>
    <row r="13" spans="1:10" ht="50.25" customHeight="1">
      <c r="A13" s="120" t="s">
        <v>53</v>
      </c>
      <c r="B13" s="120" t="s">
        <v>54</v>
      </c>
      <c r="C13" s="121" t="s">
        <v>55</v>
      </c>
      <c r="D13" s="121" t="s">
        <v>56</v>
      </c>
      <c r="E13" s="121" t="s">
        <v>57</v>
      </c>
      <c r="F13" s="122" t="s">
        <v>224</v>
      </c>
      <c r="G13" s="123" t="s">
        <v>228</v>
      </c>
      <c r="H13" s="123" t="s">
        <v>58</v>
      </c>
      <c r="I13" s="123" t="s">
        <v>59</v>
      </c>
    </row>
    <row r="14" spans="1:10" ht="14.25" customHeight="1">
      <c r="A14" s="82" t="s">
        <v>60</v>
      </c>
      <c r="B14" s="83"/>
      <c r="C14" s="84"/>
      <c r="D14" s="84"/>
      <c r="E14" s="85" t="s">
        <v>61</v>
      </c>
      <c r="F14" s="137">
        <f>F15+F32+F38</f>
        <v>3724.1784199999993</v>
      </c>
      <c r="G14" s="137">
        <f>G15+G32+G38</f>
        <v>3724.1784199999997</v>
      </c>
      <c r="H14" s="137">
        <f>G14/F14*100</f>
        <v>100.00000000000003</v>
      </c>
      <c r="I14" s="137">
        <f>G14-F14</f>
        <v>0</v>
      </c>
    </row>
    <row r="15" spans="1:10" s="5" customFormat="1" ht="51.75" customHeight="1">
      <c r="A15" s="58" t="s">
        <v>60</v>
      </c>
      <c r="B15" s="58" t="s">
        <v>64</v>
      </c>
      <c r="C15" s="59"/>
      <c r="D15" s="90"/>
      <c r="E15" s="86" t="s">
        <v>65</v>
      </c>
      <c r="F15" s="138">
        <f>F16+F28+F30+F26+F23</f>
        <v>3551.3748899999991</v>
      </c>
      <c r="G15" s="138">
        <f>G16+G28+G30+G26+G23</f>
        <v>3551.3748899999996</v>
      </c>
      <c r="H15" s="139">
        <f t="shared" ref="H15:H89" si="0">G15/F15*100</f>
        <v>100.00000000000003</v>
      </c>
      <c r="I15" s="139">
        <f t="shared" ref="I15:I89" si="1">G15-F15</f>
        <v>0</v>
      </c>
    </row>
    <row r="16" spans="1:10" s="5" customFormat="1" ht="14.25" customHeight="1">
      <c r="A16" s="63" t="s">
        <v>60</v>
      </c>
      <c r="B16" s="63" t="s">
        <v>64</v>
      </c>
      <c r="C16" s="64" t="s">
        <v>66</v>
      </c>
      <c r="D16" s="87"/>
      <c r="E16" s="91" t="s">
        <v>67</v>
      </c>
      <c r="F16" s="140">
        <f>F17+F18+F20+F21+F22+F19</f>
        <v>2817.3385599999992</v>
      </c>
      <c r="G16" s="141">
        <f>G17+G18+G19+G20+G21+G22</f>
        <v>2817.3385599999997</v>
      </c>
      <c r="H16" s="142">
        <f t="shared" si="0"/>
        <v>100.00000000000003</v>
      </c>
      <c r="I16" s="142">
        <f t="shared" si="1"/>
        <v>0</v>
      </c>
    </row>
    <row r="17" spans="1:9" s="5" customFormat="1" ht="14.25" customHeight="1">
      <c r="A17" s="60" t="s">
        <v>60</v>
      </c>
      <c r="B17" s="62" t="s">
        <v>64</v>
      </c>
      <c r="C17" s="61" t="s">
        <v>66</v>
      </c>
      <c r="D17" s="61" t="s">
        <v>157</v>
      </c>
      <c r="E17" s="88" t="s">
        <v>158</v>
      </c>
      <c r="F17" s="143">
        <v>1490.1625899999999</v>
      </c>
      <c r="G17" s="144">
        <v>1490.1625899999999</v>
      </c>
      <c r="H17" s="145">
        <f t="shared" si="0"/>
        <v>100</v>
      </c>
      <c r="I17" s="145">
        <f t="shared" si="1"/>
        <v>0</v>
      </c>
    </row>
    <row r="18" spans="1:9" s="5" customFormat="1" ht="29.25" customHeight="1">
      <c r="A18" s="60" t="s">
        <v>60</v>
      </c>
      <c r="B18" s="62" t="s">
        <v>64</v>
      </c>
      <c r="C18" s="61" t="s">
        <v>66</v>
      </c>
      <c r="D18" s="61" t="s">
        <v>159</v>
      </c>
      <c r="E18" s="89" t="s">
        <v>160</v>
      </c>
      <c r="F18" s="143">
        <v>211.12353999999999</v>
      </c>
      <c r="G18" s="144">
        <v>211.12353999999999</v>
      </c>
      <c r="H18" s="145">
        <f t="shared" si="0"/>
        <v>100</v>
      </c>
      <c r="I18" s="145">
        <f t="shared" si="1"/>
        <v>0</v>
      </c>
    </row>
    <row r="19" spans="1:9" s="5" customFormat="1" ht="35.25" customHeight="1">
      <c r="A19" s="60" t="s">
        <v>60</v>
      </c>
      <c r="B19" s="62" t="s">
        <v>64</v>
      </c>
      <c r="C19" s="61" t="s">
        <v>66</v>
      </c>
      <c r="D19" s="61" t="s">
        <v>161</v>
      </c>
      <c r="E19" s="89" t="s">
        <v>162</v>
      </c>
      <c r="F19" s="143">
        <v>250.06077999999999</v>
      </c>
      <c r="G19" s="143">
        <v>250.06077999999999</v>
      </c>
      <c r="H19" s="145">
        <f t="shared" si="0"/>
        <v>100</v>
      </c>
      <c r="I19" s="145">
        <f t="shared" si="1"/>
        <v>0</v>
      </c>
    </row>
    <row r="20" spans="1:9" s="5" customFormat="1" ht="31.5" customHeight="1">
      <c r="A20" s="60" t="s">
        <v>60</v>
      </c>
      <c r="B20" s="62" t="s">
        <v>64</v>
      </c>
      <c r="C20" s="61" t="s">
        <v>66</v>
      </c>
      <c r="D20" s="61" t="s">
        <v>163</v>
      </c>
      <c r="E20" s="92" t="s">
        <v>164</v>
      </c>
      <c r="F20" s="143">
        <v>788.80269999999996</v>
      </c>
      <c r="G20" s="143">
        <v>788.80269999999996</v>
      </c>
      <c r="H20" s="145">
        <f t="shared" si="0"/>
        <v>100</v>
      </c>
      <c r="I20" s="145">
        <f t="shared" si="1"/>
        <v>0</v>
      </c>
    </row>
    <row r="21" spans="1:9" s="5" customFormat="1" ht="30" customHeight="1">
      <c r="A21" s="60" t="s">
        <v>60</v>
      </c>
      <c r="B21" s="62" t="s">
        <v>64</v>
      </c>
      <c r="C21" s="61" t="s">
        <v>66</v>
      </c>
      <c r="D21" s="61" t="s">
        <v>165</v>
      </c>
      <c r="E21" s="92" t="s">
        <v>166</v>
      </c>
      <c r="F21" s="143">
        <v>72.599999999999994</v>
      </c>
      <c r="G21" s="143">
        <v>72.599999999999994</v>
      </c>
      <c r="H21" s="145">
        <f t="shared" si="0"/>
        <v>100</v>
      </c>
      <c r="I21" s="145">
        <f t="shared" si="1"/>
        <v>0</v>
      </c>
    </row>
    <row r="22" spans="1:9" s="5" customFormat="1" ht="14.25" customHeight="1">
      <c r="A22" s="60" t="s">
        <v>60</v>
      </c>
      <c r="B22" s="62" t="s">
        <v>64</v>
      </c>
      <c r="C22" s="61" t="s">
        <v>66</v>
      </c>
      <c r="D22" s="61" t="s">
        <v>167</v>
      </c>
      <c r="E22" s="93" t="s">
        <v>168</v>
      </c>
      <c r="F22" s="143">
        <v>4.5889499999999996</v>
      </c>
      <c r="G22" s="143">
        <v>4.5889499999999996</v>
      </c>
      <c r="H22" s="145">
        <f t="shared" si="0"/>
        <v>100</v>
      </c>
      <c r="I22" s="145">
        <f t="shared" si="1"/>
        <v>0</v>
      </c>
    </row>
    <row r="23" spans="1:9" s="5" customFormat="1" ht="45" customHeight="1">
      <c r="A23" s="63" t="s">
        <v>60</v>
      </c>
      <c r="B23" s="124" t="s">
        <v>64</v>
      </c>
      <c r="C23" s="64" t="s">
        <v>191</v>
      </c>
      <c r="D23" s="64"/>
      <c r="E23" s="125" t="s">
        <v>192</v>
      </c>
      <c r="F23" s="140">
        <f>F24+F25</f>
        <v>385.53633000000002</v>
      </c>
      <c r="G23" s="140">
        <f>G24+G25</f>
        <v>385.53633000000002</v>
      </c>
      <c r="H23" s="142">
        <f t="shared" si="0"/>
        <v>100</v>
      </c>
      <c r="I23" s="142">
        <f t="shared" si="1"/>
        <v>0</v>
      </c>
    </row>
    <row r="24" spans="1:9" s="5" customFormat="1" ht="14.25" customHeight="1">
      <c r="A24" s="60" t="s">
        <v>60</v>
      </c>
      <c r="B24" s="62" t="s">
        <v>64</v>
      </c>
      <c r="C24" s="61" t="s">
        <v>191</v>
      </c>
      <c r="D24" s="61" t="s">
        <v>157</v>
      </c>
      <c r="E24" s="88" t="s">
        <v>158</v>
      </c>
      <c r="F24" s="143">
        <v>346.87177000000003</v>
      </c>
      <c r="G24" s="143">
        <v>346.87177000000003</v>
      </c>
      <c r="H24" s="145">
        <f t="shared" si="0"/>
        <v>100</v>
      </c>
      <c r="I24" s="145">
        <f t="shared" si="1"/>
        <v>0</v>
      </c>
    </row>
    <row r="25" spans="1:9" s="5" customFormat="1" ht="29.25" customHeight="1">
      <c r="A25" s="60" t="s">
        <v>60</v>
      </c>
      <c r="B25" s="62" t="s">
        <v>64</v>
      </c>
      <c r="C25" s="61" t="s">
        <v>191</v>
      </c>
      <c r="D25" s="61" t="s">
        <v>159</v>
      </c>
      <c r="E25" s="89" t="s">
        <v>160</v>
      </c>
      <c r="F25" s="143">
        <v>38.664560000000002</v>
      </c>
      <c r="G25" s="143">
        <v>38.664560000000002</v>
      </c>
      <c r="H25" s="145">
        <f t="shared" si="0"/>
        <v>100</v>
      </c>
      <c r="I25" s="145">
        <f t="shared" si="1"/>
        <v>0</v>
      </c>
    </row>
    <row r="26" spans="1:9" s="5" customFormat="1" ht="25.5" customHeight="1">
      <c r="A26" s="63" t="s">
        <v>60</v>
      </c>
      <c r="B26" s="63" t="s">
        <v>64</v>
      </c>
      <c r="C26" s="64" t="s">
        <v>74</v>
      </c>
      <c r="D26" s="64"/>
      <c r="E26" s="91" t="s">
        <v>75</v>
      </c>
      <c r="F26" s="140">
        <f>F27</f>
        <v>348.5</v>
      </c>
      <c r="G26" s="141">
        <f>G27</f>
        <v>348.5</v>
      </c>
      <c r="H26" s="145">
        <f t="shared" si="0"/>
        <v>100</v>
      </c>
      <c r="I26" s="145">
        <f t="shared" si="1"/>
        <v>0</v>
      </c>
    </row>
    <row r="27" spans="1:9" s="5" customFormat="1" ht="14.25" customHeight="1">
      <c r="A27" s="60" t="s">
        <v>60</v>
      </c>
      <c r="B27" s="62" t="s">
        <v>64</v>
      </c>
      <c r="C27" s="61" t="s">
        <v>74</v>
      </c>
      <c r="D27" s="61" t="s">
        <v>169</v>
      </c>
      <c r="E27" s="93" t="s">
        <v>170</v>
      </c>
      <c r="F27" s="143">
        <v>348.5</v>
      </c>
      <c r="G27" s="143">
        <v>348.5</v>
      </c>
      <c r="H27" s="145">
        <f t="shared" si="0"/>
        <v>100</v>
      </c>
      <c r="I27" s="145">
        <f t="shared" si="1"/>
        <v>0</v>
      </c>
    </row>
    <row r="28" spans="1:9" s="5" customFormat="1" ht="38.25" hidden="1" customHeight="1">
      <c r="A28" s="63" t="s">
        <v>60</v>
      </c>
      <c r="B28" s="63" t="s">
        <v>64</v>
      </c>
      <c r="C28" s="64" t="s">
        <v>70</v>
      </c>
      <c r="D28" s="87"/>
      <c r="E28" s="94" t="s">
        <v>71</v>
      </c>
      <c r="F28" s="140">
        <f>F29</f>
        <v>0</v>
      </c>
      <c r="G28" s="141">
        <f>G29</f>
        <v>0</v>
      </c>
      <c r="H28" s="142"/>
      <c r="I28" s="142">
        <f t="shared" si="1"/>
        <v>0</v>
      </c>
    </row>
    <row r="29" spans="1:9" s="6" customFormat="1" ht="14.25" hidden="1" customHeight="1">
      <c r="A29" s="60" t="s">
        <v>60</v>
      </c>
      <c r="B29" s="62" t="s">
        <v>64</v>
      </c>
      <c r="C29" s="61" t="s">
        <v>171</v>
      </c>
      <c r="D29" s="61" t="s">
        <v>172</v>
      </c>
      <c r="E29" s="95" t="s">
        <v>72</v>
      </c>
      <c r="F29" s="143"/>
      <c r="G29" s="146"/>
      <c r="H29" s="145"/>
      <c r="I29" s="145">
        <f t="shared" si="1"/>
        <v>0</v>
      </c>
    </row>
    <row r="30" spans="1:9" s="6" customFormat="1" ht="14.25" hidden="1" customHeight="1">
      <c r="A30" s="63" t="s">
        <v>60</v>
      </c>
      <c r="B30" s="63" t="s">
        <v>64</v>
      </c>
      <c r="C30" s="64" t="s">
        <v>173</v>
      </c>
      <c r="D30" s="87"/>
      <c r="E30" s="91" t="s">
        <v>75</v>
      </c>
      <c r="F30" s="140">
        <v>0</v>
      </c>
      <c r="G30" s="146">
        <f>G31</f>
        <v>0</v>
      </c>
      <c r="H30" s="147"/>
      <c r="I30" s="147">
        <f t="shared" si="1"/>
        <v>0</v>
      </c>
    </row>
    <row r="31" spans="1:9" s="6" customFormat="1" ht="14.25" hidden="1" customHeight="1">
      <c r="A31" s="60" t="s">
        <v>60</v>
      </c>
      <c r="B31" s="60" t="s">
        <v>64</v>
      </c>
      <c r="C31" s="61" t="s">
        <v>74</v>
      </c>
      <c r="D31" s="61" t="s">
        <v>174</v>
      </c>
      <c r="E31" s="88" t="s">
        <v>175</v>
      </c>
      <c r="F31" s="143"/>
      <c r="G31" s="144"/>
      <c r="H31" s="147"/>
      <c r="I31" s="147">
        <f t="shared" si="1"/>
        <v>0</v>
      </c>
    </row>
    <row r="32" spans="1:9" ht="40.5" customHeight="1">
      <c r="A32" s="58" t="s">
        <v>60</v>
      </c>
      <c r="B32" s="58" t="s">
        <v>68</v>
      </c>
      <c r="C32" s="59"/>
      <c r="D32" s="90"/>
      <c r="E32" s="96" t="s">
        <v>69</v>
      </c>
      <c r="F32" s="138">
        <f>F33</f>
        <v>136.5</v>
      </c>
      <c r="G32" s="139">
        <f>G33</f>
        <v>136.5</v>
      </c>
      <c r="H32" s="139">
        <f t="shared" si="0"/>
        <v>100</v>
      </c>
      <c r="I32" s="139">
        <f t="shared" si="1"/>
        <v>0</v>
      </c>
    </row>
    <row r="33" spans="1:9" s="5" customFormat="1" ht="43.5" customHeight="1">
      <c r="A33" s="63" t="s">
        <v>60</v>
      </c>
      <c r="B33" s="63" t="s">
        <v>68</v>
      </c>
      <c r="C33" s="64" t="s">
        <v>70</v>
      </c>
      <c r="D33" s="87"/>
      <c r="E33" s="94" t="s">
        <v>71</v>
      </c>
      <c r="F33" s="140">
        <f>F34</f>
        <v>136.5</v>
      </c>
      <c r="G33" s="141">
        <f>G34</f>
        <v>136.5</v>
      </c>
      <c r="H33" s="142">
        <f t="shared" si="0"/>
        <v>100</v>
      </c>
      <c r="I33" s="142">
        <f t="shared" si="1"/>
        <v>0</v>
      </c>
    </row>
    <row r="34" spans="1:9" s="5" customFormat="1" ht="15.75" customHeight="1">
      <c r="A34" s="60" t="s">
        <v>60</v>
      </c>
      <c r="B34" s="60" t="s">
        <v>68</v>
      </c>
      <c r="C34" s="61" t="s">
        <v>70</v>
      </c>
      <c r="D34" s="61" t="s">
        <v>172</v>
      </c>
      <c r="E34" s="95" t="s">
        <v>72</v>
      </c>
      <c r="F34" s="143">
        <v>136.5</v>
      </c>
      <c r="G34" s="143">
        <v>136.5</v>
      </c>
      <c r="H34" s="145">
        <f t="shared" si="0"/>
        <v>100</v>
      </c>
      <c r="I34" s="145">
        <f t="shared" si="1"/>
        <v>0</v>
      </c>
    </row>
    <row r="35" spans="1:9" s="5" customFormat="1" ht="14.25" hidden="1" customHeight="1">
      <c r="A35" s="58" t="s">
        <v>60</v>
      </c>
      <c r="B35" s="58" t="s">
        <v>105</v>
      </c>
      <c r="C35" s="59"/>
      <c r="D35" s="90"/>
      <c r="E35" s="86" t="s">
        <v>73</v>
      </c>
      <c r="F35" s="138">
        <f>SUM(F36)</f>
        <v>0</v>
      </c>
      <c r="G35" s="139">
        <f>G36</f>
        <v>0</v>
      </c>
      <c r="H35" s="139" t="e">
        <f t="shared" si="0"/>
        <v>#DIV/0!</v>
      </c>
      <c r="I35" s="139">
        <f t="shared" si="1"/>
        <v>0</v>
      </c>
    </row>
    <row r="36" spans="1:9" s="5" customFormat="1" ht="28.5" hidden="1" customHeight="1">
      <c r="A36" s="63" t="s">
        <v>60</v>
      </c>
      <c r="B36" s="63" t="s">
        <v>105</v>
      </c>
      <c r="C36" s="64" t="s">
        <v>74</v>
      </c>
      <c r="D36" s="87"/>
      <c r="E36" s="91" t="s">
        <v>75</v>
      </c>
      <c r="F36" s="140">
        <f>F37</f>
        <v>0</v>
      </c>
      <c r="G36" s="141">
        <f>G37</f>
        <v>0</v>
      </c>
      <c r="H36" s="142" t="e">
        <f t="shared" si="0"/>
        <v>#DIV/0!</v>
      </c>
      <c r="I36" s="142">
        <f t="shared" si="1"/>
        <v>0</v>
      </c>
    </row>
    <row r="37" spans="1:9" s="6" customFormat="1" ht="14.25" hidden="1" customHeight="1">
      <c r="A37" s="60" t="s">
        <v>60</v>
      </c>
      <c r="B37" s="60" t="s">
        <v>105</v>
      </c>
      <c r="C37" s="61" t="s">
        <v>74</v>
      </c>
      <c r="D37" s="61" t="s">
        <v>174</v>
      </c>
      <c r="E37" s="88" t="s">
        <v>175</v>
      </c>
      <c r="F37" s="143"/>
      <c r="G37" s="146"/>
      <c r="H37" s="145" t="e">
        <f t="shared" si="0"/>
        <v>#DIV/0!</v>
      </c>
      <c r="I37" s="145">
        <f t="shared" si="1"/>
        <v>0</v>
      </c>
    </row>
    <row r="38" spans="1:9" s="7" customFormat="1" ht="14.25" customHeight="1">
      <c r="A38" s="58" t="s">
        <v>60</v>
      </c>
      <c r="B38" s="58" t="s">
        <v>178</v>
      </c>
      <c r="C38" s="59"/>
      <c r="D38" s="59"/>
      <c r="E38" s="109" t="s">
        <v>180</v>
      </c>
      <c r="F38" s="138">
        <f>F39+F41</f>
        <v>36.303530000000002</v>
      </c>
      <c r="G38" s="139">
        <f>G39+G41</f>
        <v>36.303530000000002</v>
      </c>
      <c r="H38" s="139">
        <f t="shared" si="0"/>
        <v>100</v>
      </c>
      <c r="I38" s="139">
        <f t="shared" si="1"/>
        <v>0</v>
      </c>
    </row>
    <row r="39" spans="1:9" s="5" customFormat="1" ht="51" customHeight="1">
      <c r="A39" s="63" t="s">
        <v>60</v>
      </c>
      <c r="B39" s="63" t="s">
        <v>178</v>
      </c>
      <c r="C39" s="64" t="s">
        <v>179</v>
      </c>
      <c r="D39" s="64"/>
      <c r="E39" s="108" t="s">
        <v>181</v>
      </c>
      <c r="F39" s="140">
        <f>F40</f>
        <v>35</v>
      </c>
      <c r="G39" s="141">
        <f>G40</f>
        <v>35</v>
      </c>
      <c r="H39" s="142">
        <f t="shared" si="0"/>
        <v>100</v>
      </c>
      <c r="I39" s="142">
        <f t="shared" si="1"/>
        <v>0</v>
      </c>
    </row>
    <row r="40" spans="1:9" s="6" customFormat="1" ht="32.25" customHeight="1">
      <c r="A40" s="60" t="s">
        <v>60</v>
      </c>
      <c r="B40" s="60" t="s">
        <v>178</v>
      </c>
      <c r="C40" s="61" t="s">
        <v>179</v>
      </c>
      <c r="D40" s="61" t="s">
        <v>163</v>
      </c>
      <c r="E40" s="92" t="s">
        <v>164</v>
      </c>
      <c r="F40" s="143">
        <v>35</v>
      </c>
      <c r="G40" s="146">
        <v>35</v>
      </c>
      <c r="H40" s="145">
        <f t="shared" si="0"/>
        <v>100</v>
      </c>
      <c r="I40" s="145">
        <f t="shared" si="1"/>
        <v>0</v>
      </c>
    </row>
    <row r="41" spans="1:9" s="127" customFormat="1" ht="32.25" customHeight="1">
      <c r="A41" s="63" t="s">
        <v>60</v>
      </c>
      <c r="B41" s="63" t="s">
        <v>178</v>
      </c>
      <c r="C41" s="64" t="s">
        <v>196</v>
      </c>
      <c r="D41" s="64"/>
      <c r="E41" s="125" t="s">
        <v>202</v>
      </c>
      <c r="F41" s="140">
        <f>F42</f>
        <v>1.3035300000000001</v>
      </c>
      <c r="G41" s="148">
        <f>G42</f>
        <v>1.3035300000000001</v>
      </c>
      <c r="H41" s="142">
        <f t="shared" si="0"/>
        <v>100</v>
      </c>
      <c r="I41" s="142">
        <f t="shared" si="1"/>
        <v>0</v>
      </c>
    </row>
    <row r="42" spans="1:9" s="6" customFormat="1" ht="32.25" customHeight="1">
      <c r="A42" s="60" t="s">
        <v>60</v>
      </c>
      <c r="B42" s="60" t="s">
        <v>178</v>
      </c>
      <c r="C42" s="61" t="s">
        <v>196</v>
      </c>
      <c r="D42" s="61" t="s">
        <v>163</v>
      </c>
      <c r="E42" s="92" t="s">
        <v>164</v>
      </c>
      <c r="F42" s="143">
        <v>1.3035300000000001</v>
      </c>
      <c r="G42" s="143">
        <v>1.3035300000000001</v>
      </c>
      <c r="H42" s="145">
        <f t="shared" si="0"/>
        <v>100</v>
      </c>
      <c r="I42" s="145">
        <f t="shared" si="1"/>
        <v>0</v>
      </c>
    </row>
    <row r="43" spans="1:9" s="100" customFormat="1" ht="14.25" customHeight="1">
      <c r="A43" s="82" t="s">
        <v>62</v>
      </c>
      <c r="B43" s="83"/>
      <c r="C43" s="97"/>
      <c r="D43" s="98"/>
      <c r="E43" s="99" t="s">
        <v>77</v>
      </c>
      <c r="F43" s="137">
        <f>SUM(F44)</f>
        <v>301.57499999999999</v>
      </c>
      <c r="G43" s="149">
        <f>G44</f>
        <v>301.57499999999999</v>
      </c>
      <c r="H43" s="149">
        <f t="shared" si="0"/>
        <v>100</v>
      </c>
      <c r="I43" s="149">
        <f t="shared" si="1"/>
        <v>0</v>
      </c>
    </row>
    <row r="44" spans="1:9" ht="28.5" customHeight="1">
      <c r="A44" s="58" t="s">
        <v>62</v>
      </c>
      <c r="B44" s="58" t="s">
        <v>78</v>
      </c>
      <c r="C44" s="59"/>
      <c r="D44" s="90"/>
      <c r="E44" s="86" t="s">
        <v>79</v>
      </c>
      <c r="F44" s="138">
        <f>SUM(F45)</f>
        <v>301.57499999999999</v>
      </c>
      <c r="G44" s="139">
        <f>G45</f>
        <v>301.57499999999999</v>
      </c>
      <c r="H44" s="139">
        <f t="shared" si="0"/>
        <v>100</v>
      </c>
      <c r="I44" s="139">
        <f t="shared" si="1"/>
        <v>0</v>
      </c>
    </row>
    <row r="45" spans="1:9" s="5" customFormat="1" ht="43.5" customHeight="1">
      <c r="A45" s="63" t="s">
        <v>62</v>
      </c>
      <c r="B45" s="63" t="s">
        <v>78</v>
      </c>
      <c r="C45" s="64" t="s">
        <v>80</v>
      </c>
      <c r="D45" s="87"/>
      <c r="E45" s="101" t="s">
        <v>81</v>
      </c>
      <c r="F45" s="150">
        <f>F46+F48+F49+F47</f>
        <v>301.57499999999999</v>
      </c>
      <c r="G45" s="150">
        <f>G46+G48+G49+G47</f>
        <v>301.57499999999999</v>
      </c>
      <c r="H45" s="142">
        <f t="shared" si="0"/>
        <v>100</v>
      </c>
      <c r="I45" s="142">
        <f t="shared" si="1"/>
        <v>0</v>
      </c>
    </row>
    <row r="46" spans="1:9" ht="12.75" customHeight="1">
      <c r="A46" s="60" t="s">
        <v>62</v>
      </c>
      <c r="B46" s="60" t="s">
        <v>78</v>
      </c>
      <c r="C46" s="61" t="s">
        <v>80</v>
      </c>
      <c r="D46" s="61" t="s">
        <v>157</v>
      </c>
      <c r="E46" s="88" t="s">
        <v>158</v>
      </c>
      <c r="F46" s="151">
        <v>256.21303</v>
      </c>
      <c r="G46" s="151">
        <v>256.21303</v>
      </c>
      <c r="H46" s="145">
        <f t="shared" si="0"/>
        <v>100</v>
      </c>
      <c r="I46" s="145">
        <f t="shared" si="1"/>
        <v>0</v>
      </c>
    </row>
    <row r="47" spans="1:9" ht="34.5" hidden="1" customHeight="1">
      <c r="A47" s="60" t="s">
        <v>62</v>
      </c>
      <c r="B47" s="60" t="s">
        <v>78</v>
      </c>
      <c r="C47" s="61" t="s">
        <v>80</v>
      </c>
      <c r="D47" s="61" t="s">
        <v>159</v>
      </c>
      <c r="E47" s="89" t="s">
        <v>160</v>
      </c>
      <c r="F47" s="151"/>
      <c r="G47" s="144"/>
      <c r="H47" s="145" t="e">
        <f t="shared" si="0"/>
        <v>#DIV/0!</v>
      </c>
      <c r="I47" s="145">
        <f t="shared" si="1"/>
        <v>0</v>
      </c>
    </row>
    <row r="48" spans="1:9" ht="31.5" customHeight="1">
      <c r="A48" s="60" t="s">
        <v>62</v>
      </c>
      <c r="B48" s="60" t="s">
        <v>78</v>
      </c>
      <c r="C48" s="61" t="s">
        <v>80</v>
      </c>
      <c r="D48" s="61" t="s">
        <v>161</v>
      </c>
      <c r="E48" s="89" t="s">
        <v>162</v>
      </c>
      <c r="F48" s="151">
        <v>26.891279999999998</v>
      </c>
      <c r="G48" s="151">
        <v>26.891279999999998</v>
      </c>
      <c r="H48" s="145">
        <f t="shared" si="0"/>
        <v>100</v>
      </c>
      <c r="I48" s="145">
        <f t="shared" si="1"/>
        <v>0</v>
      </c>
    </row>
    <row r="49" spans="1:9" ht="27" customHeight="1">
      <c r="A49" s="60" t="s">
        <v>62</v>
      </c>
      <c r="B49" s="60" t="s">
        <v>78</v>
      </c>
      <c r="C49" s="61" t="s">
        <v>80</v>
      </c>
      <c r="D49" s="61" t="s">
        <v>163</v>
      </c>
      <c r="E49" s="92" t="s">
        <v>164</v>
      </c>
      <c r="F49" s="151">
        <v>18.470690000000001</v>
      </c>
      <c r="G49" s="151">
        <v>18.470690000000001</v>
      </c>
      <c r="H49" s="145">
        <f t="shared" si="0"/>
        <v>100</v>
      </c>
      <c r="I49" s="145">
        <f t="shared" si="1"/>
        <v>0</v>
      </c>
    </row>
    <row r="50" spans="1:9" s="5" customFormat="1" ht="29.25" customHeight="1">
      <c r="A50" s="82" t="s">
        <v>78</v>
      </c>
      <c r="B50" s="102"/>
      <c r="C50" s="103"/>
      <c r="D50" s="104"/>
      <c r="E50" s="99" t="s">
        <v>82</v>
      </c>
      <c r="F50" s="137">
        <f>SUM(F54)+F51</f>
        <v>183.77755999999999</v>
      </c>
      <c r="G50" s="149">
        <f>G54+G51</f>
        <v>183.77755999999999</v>
      </c>
      <c r="H50" s="149">
        <f t="shared" si="0"/>
        <v>100</v>
      </c>
      <c r="I50" s="149">
        <f t="shared" si="1"/>
        <v>0</v>
      </c>
    </row>
    <row r="51" spans="1:9" s="129" customFormat="1" ht="29.25" customHeight="1">
      <c r="A51" s="58" t="s">
        <v>78</v>
      </c>
      <c r="B51" s="58" t="s">
        <v>197</v>
      </c>
      <c r="C51" s="59"/>
      <c r="D51" s="90"/>
      <c r="E51" s="96" t="s">
        <v>206</v>
      </c>
      <c r="F51" s="138">
        <f>F52</f>
        <v>166.13502</v>
      </c>
      <c r="G51" s="139">
        <f>G52</f>
        <v>166.13502</v>
      </c>
      <c r="H51" s="139">
        <f t="shared" si="0"/>
        <v>100</v>
      </c>
      <c r="I51" s="139">
        <f t="shared" si="1"/>
        <v>0</v>
      </c>
    </row>
    <row r="52" spans="1:9" s="129" customFormat="1" ht="58.5" customHeight="1">
      <c r="A52" s="130" t="s">
        <v>78</v>
      </c>
      <c r="B52" s="130" t="s">
        <v>197</v>
      </c>
      <c r="C52" s="133" t="s">
        <v>198</v>
      </c>
      <c r="D52" s="134"/>
      <c r="E52" s="131" t="s">
        <v>207</v>
      </c>
      <c r="F52" s="150">
        <f>F53</f>
        <v>166.13502</v>
      </c>
      <c r="G52" s="142">
        <f>G53</f>
        <v>166.13502</v>
      </c>
      <c r="H52" s="142">
        <f t="shared" si="0"/>
        <v>100</v>
      </c>
      <c r="I52" s="142">
        <f t="shared" si="1"/>
        <v>0</v>
      </c>
    </row>
    <row r="53" spans="1:9" s="132" customFormat="1" ht="29.25" customHeight="1">
      <c r="A53" s="66" t="s">
        <v>78</v>
      </c>
      <c r="B53" s="66" t="s">
        <v>197</v>
      </c>
      <c r="C53" s="67" t="s">
        <v>198</v>
      </c>
      <c r="D53" s="128" t="s">
        <v>163</v>
      </c>
      <c r="E53" s="92" t="s">
        <v>164</v>
      </c>
      <c r="F53" s="151">
        <v>166.13502</v>
      </c>
      <c r="G53" s="151">
        <v>166.13502</v>
      </c>
      <c r="H53" s="145">
        <f t="shared" si="0"/>
        <v>100</v>
      </c>
      <c r="I53" s="145">
        <f t="shared" si="1"/>
        <v>0</v>
      </c>
    </row>
    <row r="54" spans="1:9" ht="36.75" customHeight="1">
      <c r="A54" s="58" t="s">
        <v>78</v>
      </c>
      <c r="B54" s="59" t="s">
        <v>76</v>
      </c>
      <c r="C54" s="59"/>
      <c r="D54" s="90"/>
      <c r="E54" s="96" t="s">
        <v>83</v>
      </c>
      <c r="F54" s="138">
        <f>SUM(F55)</f>
        <v>17.64254</v>
      </c>
      <c r="G54" s="139">
        <f>G55</f>
        <v>17.64254</v>
      </c>
      <c r="H54" s="139">
        <f t="shared" si="0"/>
        <v>100</v>
      </c>
      <c r="I54" s="139">
        <f t="shared" si="1"/>
        <v>0</v>
      </c>
    </row>
    <row r="55" spans="1:9" s="5" customFormat="1" ht="39.75" customHeight="1">
      <c r="A55" s="63" t="s">
        <v>78</v>
      </c>
      <c r="B55" s="64" t="s">
        <v>76</v>
      </c>
      <c r="C55" s="64" t="s">
        <v>84</v>
      </c>
      <c r="D55" s="87"/>
      <c r="E55" s="91" t="s">
        <v>85</v>
      </c>
      <c r="F55" s="150">
        <f>F56</f>
        <v>17.64254</v>
      </c>
      <c r="G55" s="141">
        <f>G56</f>
        <v>17.64254</v>
      </c>
      <c r="H55" s="142">
        <f t="shared" si="0"/>
        <v>100</v>
      </c>
      <c r="I55" s="142">
        <f t="shared" si="1"/>
        <v>0</v>
      </c>
    </row>
    <row r="56" spans="1:9" s="5" customFormat="1" ht="30" customHeight="1">
      <c r="A56" s="60" t="s">
        <v>78</v>
      </c>
      <c r="B56" s="61" t="s">
        <v>76</v>
      </c>
      <c r="C56" s="61" t="s">
        <v>176</v>
      </c>
      <c r="D56" s="61" t="s">
        <v>163</v>
      </c>
      <c r="E56" s="92" t="s">
        <v>164</v>
      </c>
      <c r="F56" s="151">
        <v>17.64254</v>
      </c>
      <c r="G56" s="151">
        <v>17.64254</v>
      </c>
      <c r="H56" s="145">
        <f t="shared" si="0"/>
        <v>100</v>
      </c>
      <c r="I56" s="145">
        <f t="shared" si="1"/>
        <v>0</v>
      </c>
    </row>
    <row r="57" spans="1:9" s="5" customFormat="1" ht="19.5" customHeight="1">
      <c r="A57" s="82" t="s">
        <v>64</v>
      </c>
      <c r="B57" s="84"/>
      <c r="C57" s="84"/>
      <c r="D57" s="84"/>
      <c r="E57" s="135" t="s">
        <v>209</v>
      </c>
      <c r="F57" s="137">
        <f t="shared" ref="F57:G59" si="2">F58</f>
        <v>660.15499999999997</v>
      </c>
      <c r="G57" s="137">
        <f t="shared" si="2"/>
        <v>660.15374999999995</v>
      </c>
      <c r="H57" s="149">
        <f t="shared" si="0"/>
        <v>99.999810650529042</v>
      </c>
      <c r="I57" s="149">
        <f t="shared" si="1"/>
        <v>-1.2500000000272848E-3</v>
      </c>
    </row>
    <row r="58" spans="1:9" s="5" customFormat="1" ht="15.75" customHeight="1">
      <c r="A58" s="58" t="s">
        <v>64</v>
      </c>
      <c r="B58" s="59" t="s">
        <v>197</v>
      </c>
      <c r="C58" s="59"/>
      <c r="D58" s="59"/>
      <c r="E58" s="136" t="s">
        <v>208</v>
      </c>
      <c r="F58" s="138">
        <f t="shared" si="2"/>
        <v>660.15499999999997</v>
      </c>
      <c r="G58" s="152">
        <f t="shared" si="2"/>
        <v>660.15374999999995</v>
      </c>
      <c r="H58" s="139">
        <f t="shared" si="0"/>
        <v>99.999810650529042</v>
      </c>
      <c r="I58" s="139">
        <f t="shared" si="1"/>
        <v>-1.2500000000272848E-3</v>
      </c>
    </row>
    <row r="59" spans="1:9" s="5" customFormat="1" ht="42" customHeight="1">
      <c r="A59" s="63" t="s">
        <v>64</v>
      </c>
      <c r="B59" s="64" t="s">
        <v>197</v>
      </c>
      <c r="C59" s="64" t="s">
        <v>199</v>
      </c>
      <c r="D59" s="64"/>
      <c r="E59" s="94" t="s">
        <v>203</v>
      </c>
      <c r="F59" s="150">
        <f t="shared" si="2"/>
        <v>660.15499999999997</v>
      </c>
      <c r="G59" s="140">
        <f t="shared" si="2"/>
        <v>660.15374999999995</v>
      </c>
      <c r="H59" s="142">
        <f t="shared" si="0"/>
        <v>99.999810650529042</v>
      </c>
      <c r="I59" s="142">
        <f t="shared" si="1"/>
        <v>-1.2500000000272848E-3</v>
      </c>
    </row>
    <row r="60" spans="1:9" s="5" customFormat="1" ht="15.75" customHeight="1">
      <c r="A60" s="60" t="s">
        <v>64</v>
      </c>
      <c r="B60" s="61" t="s">
        <v>197</v>
      </c>
      <c r="C60" s="61" t="s">
        <v>199</v>
      </c>
      <c r="D60" s="61" t="s">
        <v>172</v>
      </c>
      <c r="E60" s="95" t="s">
        <v>72</v>
      </c>
      <c r="F60" s="151">
        <v>660.15499999999997</v>
      </c>
      <c r="G60" s="143">
        <v>660.15374999999995</v>
      </c>
      <c r="H60" s="145">
        <f t="shared" si="0"/>
        <v>99.999810650529042</v>
      </c>
      <c r="I60" s="145">
        <f t="shared" si="1"/>
        <v>-1.2500000000272848E-3</v>
      </c>
    </row>
    <row r="61" spans="1:9" s="5" customFormat="1" ht="14.25" customHeight="1">
      <c r="A61" s="82" t="s">
        <v>86</v>
      </c>
      <c r="B61" s="102"/>
      <c r="C61" s="84"/>
      <c r="D61" s="105"/>
      <c r="E61" s="99" t="s">
        <v>87</v>
      </c>
      <c r="F61" s="137">
        <f>SUM(F68+F62+F65)</f>
        <v>10707.269959999998</v>
      </c>
      <c r="G61" s="137">
        <f>SUM(G68+G62+G65)</f>
        <v>10707.268239999998</v>
      </c>
      <c r="H61" s="149">
        <f t="shared" si="0"/>
        <v>99.999983936147999</v>
      </c>
      <c r="I61" s="149">
        <f t="shared" si="1"/>
        <v>-1.720000000204891E-3</v>
      </c>
    </row>
    <row r="62" spans="1:9" ht="14.25" hidden="1" customHeight="1">
      <c r="A62" s="58" t="s">
        <v>86</v>
      </c>
      <c r="B62" s="58" t="s">
        <v>60</v>
      </c>
      <c r="C62" s="59"/>
      <c r="D62" s="90"/>
      <c r="E62" s="96" t="s">
        <v>88</v>
      </c>
      <c r="F62" s="138">
        <f>F63</f>
        <v>0</v>
      </c>
      <c r="G62" s="139">
        <f>G63</f>
        <v>0</v>
      </c>
      <c r="H62" s="139" t="e">
        <f t="shared" si="0"/>
        <v>#DIV/0!</v>
      </c>
      <c r="I62" s="139">
        <f t="shared" si="1"/>
        <v>0</v>
      </c>
    </row>
    <row r="63" spans="1:9" s="5" customFormat="1" ht="24" hidden="1" customHeight="1">
      <c r="A63" s="63" t="s">
        <v>86</v>
      </c>
      <c r="B63" s="63" t="s">
        <v>60</v>
      </c>
      <c r="C63" s="64" t="s">
        <v>89</v>
      </c>
      <c r="D63" s="87"/>
      <c r="E63" s="94" t="s">
        <v>90</v>
      </c>
      <c r="F63" s="150">
        <f>F64</f>
        <v>0</v>
      </c>
      <c r="G63" s="141">
        <f>G64</f>
        <v>0</v>
      </c>
      <c r="H63" s="142" t="e">
        <f t="shared" si="0"/>
        <v>#DIV/0!</v>
      </c>
      <c r="I63" s="142">
        <f t="shared" si="1"/>
        <v>0</v>
      </c>
    </row>
    <row r="64" spans="1:9" s="5" customFormat="1" ht="14.25" hidden="1" customHeight="1">
      <c r="A64" s="66" t="s">
        <v>86</v>
      </c>
      <c r="B64" s="66" t="s">
        <v>60</v>
      </c>
      <c r="C64" s="67" t="s">
        <v>89</v>
      </c>
      <c r="D64" s="67" t="s">
        <v>172</v>
      </c>
      <c r="E64" s="95" t="s">
        <v>72</v>
      </c>
      <c r="F64" s="151"/>
      <c r="G64" s="141"/>
      <c r="H64" s="145" t="e">
        <f t="shared" si="0"/>
        <v>#DIV/0!</v>
      </c>
      <c r="I64" s="145">
        <f t="shared" si="1"/>
        <v>0</v>
      </c>
    </row>
    <row r="65" spans="1:9" s="5" customFormat="1" ht="14.25" customHeight="1">
      <c r="A65" s="58" t="s">
        <v>86</v>
      </c>
      <c r="B65" s="58" t="s">
        <v>62</v>
      </c>
      <c r="C65" s="59"/>
      <c r="D65" s="90"/>
      <c r="E65" s="96" t="s">
        <v>91</v>
      </c>
      <c r="F65" s="138">
        <f>F66</f>
        <v>313.8</v>
      </c>
      <c r="G65" s="139">
        <f>G66</f>
        <v>313.8</v>
      </c>
      <c r="H65" s="139">
        <f t="shared" si="0"/>
        <v>100</v>
      </c>
      <c r="I65" s="139">
        <f t="shared" si="1"/>
        <v>0</v>
      </c>
    </row>
    <row r="66" spans="1:9" ht="39" customHeight="1">
      <c r="A66" s="63" t="s">
        <v>86</v>
      </c>
      <c r="B66" s="63" t="s">
        <v>62</v>
      </c>
      <c r="C66" s="64" t="s">
        <v>92</v>
      </c>
      <c r="D66" s="87"/>
      <c r="E66" s="94" t="s">
        <v>93</v>
      </c>
      <c r="F66" s="150">
        <f>F67</f>
        <v>313.8</v>
      </c>
      <c r="G66" s="141">
        <f>G67</f>
        <v>313.8</v>
      </c>
      <c r="H66" s="142">
        <f t="shared" si="0"/>
        <v>100</v>
      </c>
      <c r="I66" s="142">
        <f t="shared" si="1"/>
        <v>0</v>
      </c>
    </row>
    <row r="67" spans="1:9" ht="12.75" customHeight="1">
      <c r="A67" s="66" t="s">
        <v>86</v>
      </c>
      <c r="B67" s="66" t="s">
        <v>62</v>
      </c>
      <c r="C67" s="67" t="s">
        <v>92</v>
      </c>
      <c r="D67" s="67" t="s">
        <v>172</v>
      </c>
      <c r="E67" s="95" t="s">
        <v>72</v>
      </c>
      <c r="F67" s="151">
        <v>313.8</v>
      </c>
      <c r="G67" s="151">
        <v>313.8</v>
      </c>
      <c r="H67" s="145">
        <f t="shared" si="0"/>
        <v>100</v>
      </c>
      <c r="I67" s="145">
        <f t="shared" si="1"/>
        <v>0</v>
      </c>
    </row>
    <row r="68" spans="1:9" ht="14.25" customHeight="1">
      <c r="A68" s="58" t="s">
        <v>86</v>
      </c>
      <c r="B68" s="58" t="s">
        <v>78</v>
      </c>
      <c r="C68" s="59"/>
      <c r="D68" s="90"/>
      <c r="E68" s="96" t="s">
        <v>94</v>
      </c>
      <c r="F68" s="138">
        <f>SUM(F69+F71+F73+F75+F77)</f>
        <v>10393.469959999999</v>
      </c>
      <c r="G68" s="138">
        <f>SUM(G69+G71+G73+G75+G77)</f>
        <v>10393.468239999998</v>
      </c>
      <c r="H68" s="139">
        <f t="shared" si="0"/>
        <v>99.999983451147628</v>
      </c>
      <c r="I68" s="139">
        <f t="shared" si="1"/>
        <v>-1.720000000204891E-3</v>
      </c>
    </row>
    <row r="69" spans="1:9" ht="14.25" customHeight="1">
      <c r="A69" s="63" t="s">
        <v>86</v>
      </c>
      <c r="B69" s="63" t="s">
        <v>78</v>
      </c>
      <c r="C69" s="64" t="s">
        <v>95</v>
      </c>
      <c r="D69" s="87"/>
      <c r="E69" s="106" t="s">
        <v>96</v>
      </c>
      <c r="F69" s="150">
        <f>F70</f>
        <v>1749.0894800000001</v>
      </c>
      <c r="G69" s="141">
        <f>G70</f>
        <v>1749.0894800000001</v>
      </c>
      <c r="H69" s="142">
        <f t="shared" si="0"/>
        <v>100</v>
      </c>
      <c r="I69" s="142">
        <f t="shared" si="1"/>
        <v>0</v>
      </c>
    </row>
    <row r="70" spans="1:9" ht="28.5" customHeight="1">
      <c r="A70" s="60" t="s">
        <v>86</v>
      </c>
      <c r="B70" s="60" t="s">
        <v>78</v>
      </c>
      <c r="C70" s="61" t="s">
        <v>95</v>
      </c>
      <c r="D70" s="61" t="s">
        <v>163</v>
      </c>
      <c r="E70" s="92" t="s">
        <v>164</v>
      </c>
      <c r="F70" s="151">
        <v>1749.0894800000001</v>
      </c>
      <c r="G70" s="151">
        <v>1749.0894800000001</v>
      </c>
      <c r="H70" s="145">
        <f t="shared" si="0"/>
        <v>100</v>
      </c>
      <c r="I70" s="145">
        <f t="shared" si="1"/>
        <v>0</v>
      </c>
    </row>
    <row r="71" spans="1:9" ht="53.25" customHeight="1">
      <c r="A71" s="63" t="s">
        <v>86</v>
      </c>
      <c r="B71" s="63" t="s">
        <v>78</v>
      </c>
      <c r="C71" s="64" t="s">
        <v>97</v>
      </c>
      <c r="D71" s="87"/>
      <c r="E71" s="106" t="s">
        <v>98</v>
      </c>
      <c r="F71" s="150">
        <f>F72</f>
        <v>4551.5231899999999</v>
      </c>
      <c r="G71" s="141">
        <f>G72</f>
        <v>4551.5231599999997</v>
      </c>
      <c r="H71" s="142">
        <f t="shared" si="0"/>
        <v>99.999999340879981</v>
      </c>
      <c r="I71" s="142">
        <f t="shared" si="1"/>
        <v>-3.0000000151630957E-5</v>
      </c>
    </row>
    <row r="72" spans="1:9" ht="28.5" customHeight="1">
      <c r="A72" s="60" t="s">
        <v>86</v>
      </c>
      <c r="B72" s="60" t="s">
        <v>78</v>
      </c>
      <c r="C72" s="61" t="s">
        <v>97</v>
      </c>
      <c r="D72" s="61" t="s">
        <v>163</v>
      </c>
      <c r="E72" s="92" t="s">
        <v>164</v>
      </c>
      <c r="F72" s="151">
        <v>4551.5231899999999</v>
      </c>
      <c r="G72" s="144">
        <v>4551.5231599999997</v>
      </c>
      <c r="H72" s="145">
        <f t="shared" si="0"/>
        <v>99.999999340879981</v>
      </c>
      <c r="I72" s="145">
        <f t="shared" si="1"/>
        <v>-3.0000000151630957E-5</v>
      </c>
    </row>
    <row r="73" spans="1:9" ht="14.25" customHeight="1">
      <c r="A73" s="63" t="s">
        <v>86</v>
      </c>
      <c r="B73" s="63" t="s">
        <v>78</v>
      </c>
      <c r="C73" s="64" t="s">
        <v>99</v>
      </c>
      <c r="D73" s="87"/>
      <c r="E73" s="106" t="s">
        <v>100</v>
      </c>
      <c r="F73" s="150">
        <f>F74</f>
        <v>484.37299999999999</v>
      </c>
      <c r="G73" s="141">
        <f>G74</f>
        <v>484.37299999999999</v>
      </c>
      <c r="H73" s="142">
        <f t="shared" si="0"/>
        <v>100</v>
      </c>
      <c r="I73" s="142">
        <f t="shared" si="1"/>
        <v>0</v>
      </c>
    </row>
    <row r="74" spans="1:9" ht="28.5" customHeight="1">
      <c r="A74" s="60" t="s">
        <v>86</v>
      </c>
      <c r="B74" s="60" t="s">
        <v>78</v>
      </c>
      <c r="C74" s="61" t="s">
        <v>99</v>
      </c>
      <c r="D74" s="61" t="s">
        <v>163</v>
      </c>
      <c r="E74" s="92" t="s">
        <v>164</v>
      </c>
      <c r="F74" s="151">
        <v>484.37299999999999</v>
      </c>
      <c r="G74" s="151">
        <v>484.37299999999999</v>
      </c>
      <c r="H74" s="145">
        <f t="shared" si="0"/>
        <v>100</v>
      </c>
      <c r="I74" s="145">
        <f t="shared" si="1"/>
        <v>0</v>
      </c>
    </row>
    <row r="75" spans="1:9" ht="27.75" customHeight="1">
      <c r="A75" s="63" t="s">
        <v>86</v>
      </c>
      <c r="B75" s="63" t="s">
        <v>78</v>
      </c>
      <c r="C75" s="64" t="s">
        <v>101</v>
      </c>
      <c r="D75" s="87"/>
      <c r="E75" s="106" t="s">
        <v>102</v>
      </c>
      <c r="F75" s="150">
        <f>F76</f>
        <v>463.27517999999998</v>
      </c>
      <c r="G75" s="141">
        <f>G76</f>
        <v>463.27517999999998</v>
      </c>
      <c r="H75" s="142">
        <f t="shared" si="0"/>
        <v>100</v>
      </c>
      <c r="I75" s="142">
        <f t="shared" si="1"/>
        <v>0</v>
      </c>
    </row>
    <row r="76" spans="1:9" ht="28.5" customHeight="1">
      <c r="A76" s="60" t="s">
        <v>86</v>
      </c>
      <c r="B76" s="60" t="s">
        <v>78</v>
      </c>
      <c r="C76" s="61" t="s">
        <v>101</v>
      </c>
      <c r="D76" s="61" t="s">
        <v>163</v>
      </c>
      <c r="E76" s="92" t="s">
        <v>164</v>
      </c>
      <c r="F76" s="151">
        <v>463.27517999999998</v>
      </c>
      <c r="G76" s="151">
        <v>463.27517999999998</v>
      </c>
      <c r="H76" s="145">
        <f t="shared" si="0"/>
        <v>100</v>
      </c>
      <c r="I76" s="145">
        <f t="shared" si="1"/>
        <v>0</v>
      </c>
    </row>
    <row r="77" spans="1:9" ht="26.25" customHeight="1">
      <c r="A77" s="63" t="s">
        <v>86</v>
      </c>
      <c r="B77" s="63" t="s">
        <v>78</v>
      </c>
      <c r="C77" s="64" t="s">
        <v>103</v>
      </c>
      <c r="D77" s="87"/>
      <c r="E77" s="106" t="s">
        <v>104</v>
      </c>
      <c r="F77" s="150">
        <f>F78</f>
        <v>3145.2091099999998</v>
      </c>
      <c r="G77" s="141">
        <f>G78</f>
        <v>3145.2074200000002</v>
      </c>
      <c r="H77" s="142">
        <f t="shared" si="0"/>
        <v>99.999946267483637</v>
      </c>
      <c r="I77" s="142">
        <f t="shared" si="1"/>
        <v>-1.6899999995985127E-3</v>
      </c>
    </row>
    <row r="78" spans="1:9" ht="28.5" customHeight="1">
      <c r="A78" s="60" t="s">
        <v>86</v>
      </c>
      <c r="B78" s="60" t="s">
        <v>78</v>
      </c>
      <c r="C78" s="61" t="s">
        <v>103</v>
      </c>
      <c r="D78" s="61" t="s">
        <v>163</v>
      </c>
      <c r="E78" s="110" t="s">
        <v>164</v>
      </c>
      <c r="F78" s="151">
        <v>3145.2091099999998</v>
      </c>
      <c r="G78" s="144">
        <v>3145.2074200000002</v>
      </c>
      <c r="H78" s="145">
        <f t="shared" si="0"/>
        <v>99.999946267483637</v>
      </c>
      <c r="I78" s="145">
        <f t="shared" si="1"/>
        <v>-1.6899999995985127E-3</v>
      </c>
    </row>
    <row r="79" spans="1:9" s="107" customFormat="1" ht="15" customHeight="1">
      <c r="A79" s="82" t="s">
        <v>200</v>
      </c>
      <c r="B79" s="82"/>
      <c r="C79" s="84"/>
      <c r="D79" s="84"/>
      <c r="E79" s="112" t="s">
        <v>210</v>
      </c>
      <c r="F79" s="137">
        <f t="shared" ref="F79:G83" si="3">F80</f>
        <v>830</v>
      </c>
      <c r="G79" s="137">
        <f t="shared" si="3"/>
        <v>830</v>
      </c>
      <c r="H79" s="149">
        <f t="shared" si="0"/>
        <v>100</v>
      </c>
      <c r="I79" s="149">
        <f t="shared" si="1"/>
        <v>0</v>
      </c>
    </row>
    <row r="80" spans="1:9" s="7" customFormat="1" ht="14.25" customHeight="1">
      <c r="A80" s="58" t="s">
        <v>200</v>
      </c>
      <c r="B80" s="58" t="s">
        <v>60</v>
      </c>
      <c r="C80" s="59"/>
      <c r="D80" s="59"/>
      <c r="E80" s="113" t="s">
        <v>205</v>
      </c>
      <c r="F80" s="138">
        <f>F81+F83</f>
        <v>830</v>
      </c>
      <c r="G80" s="138">
        <f>G81+G83</f>
        <v>830</v>
      </c>
      <c r="H80" s="139">
        <f t="shared" si="0"/>
        <v>100</v>
      </c>
      <c r="I80" s="139">
        <f t="shared" si="1"/>
        <v>0</v>
      </c>
    </row>
    <row r="81" spans="1:9" s="5" customFormat="1" ht="28.5" customHeight="1">
      <c r="A81" s="63" t="s">
        <v>200</v>
      </c>
      <c r="B81" s="63" t="s">
        <v>60</v>
      </c>
      <c r="C81" s="64" t="s">
        <v>201</v>
      </c>
      <c r="D81" s="64"/>
      <c r="E81" s="94" t="s">
        <v>204</v>
      </c>
      <c r="F81" s="150">
        <f t="shared" si="3"/>
        <v>760</v>
      </c>
      <c r="G81" s="140">
        <f t="shared" si="3"/>
        <v>760</v>
      </c>
      <c r="H81" s="142">
        <f t="shared" si="0"/>
        <v>100</v>
      </c>
      <c r="I81" s="142">
        <f t="shared" si="1"/>
        <v>0</v>
      </c>
    </row>
    <row r="82" spans="1:9" ht="13.5" customHeight="1">
      <c r="A82" s="60" t="s">
        <v>200</v>
      </c>
      <c r="B82" s="60" t="s">
        <v>60</v>
      </c>
      <c r="C82" s="61" t="s">
        <v>201</v>
      </c>
      <c r="D82" s="61" t="s">
        <v>172</v>
      </c>
      <c r="E82" s="95" t="s">
        <v>72</v>
      </c>
      <c r="F82" s="151">
        <v>760</v>
      </c>
      <c r="G82" s="143">
        <v>760</v>
      </c>
      <c r="H82" s="145">
        <f t="shared" si="0"/>
        <v>100</v>
      </c>
      <c r="I82" s="145">
        <f t="shared" si="1"/>
        <v>0</v>
      </c>
    </row>
    <row r="83" spans="1:9" s="5" customFormat="1" ht="28.5" customHeight="1">
      <c r="A83" s="63" t="s">
        <v>200</v>
      </c>
      <c r="B83" s="63" t="s">
        <v>60</v>
      </c>
      <c r="C83" s="64" t="s">
        <v>231</v>
      </c>
      <c r="D83" s="64"/>
      <c r="E83" s="94" t="s">
        <v>230</v>
      </c>
      <c r="F83" s="150">
        <f t="shared" si="3"/>
        <v>70</v>
      </c>
      <c r="G83" s="140">
        <f t="shared" si="3"/>
        <v>70</v>
      </c>
      <c r="H83" s="142">
        <f>G83/F83*100</f>
        <v>100</v>
      </c>
      <c r="I83" s="142">
        <f>G83-F83</f>
        <v>0</v>
      </c>
    </row>
    <row r="84" spans="1:9" ht="13.5" customHeight="1">
      <c r="A84" s="60" t="s">
        <v>200</v>
      </c>
      <c r="B84" s="60" t="s">
        <v>60</v>
      </c>
      <c r="C84" s="61" t="s">
        <v>231</v>
      </c>
      <c r="D84" s="61" t="s">
        <v>172</v>
      </c>
      <c r="E84" s="95" t="s">
        <v>72</v>
      </c>
      <c r="F84" s="151">
        <v>70</v>
      </c>
      <c r="G84" s="143">
        <v>70</v>
      </c>
      <c r="H84" s="145">
        <f>G84/F84*100</f>
        <v>100</v>
      </c>
      <c r="I84" s="145">
        <f>G84-F84</f>
        <v>0</v>
      </c>
    </row>
    <row r="85" spans="1:9" s="107" customFormat="1" ht="16.5" customHeight="1">
      <c r="A85" s="82" t="s">
        <v>106</v>
      </c>
      <c r="B85" s="82"/>
      <c r="C85" s="84"/>
      <c r="D85" s="84"/>
      <c r="E85" s="112" t="s">
        <v>107</v>
      </c>
      <c r="F85" s="137">
        <f t="shared" ref="F85:G87" si="4">F86</f>
        <v>28.8</v>
      </c>
      <c r="G85" s="137">
        <f t="shared" si="4"/>
        <v>28.8</v>
      </c>
      <c r="H85" s="149">
        <f t="shared" si="0"/>
        <v>100</v>
      </c>
      <c r="I85" s="149">
        <f t="shared" si="1"/>
        <v>0</v>
      </c>
    </row>
    <row r="86" spans="1:9" s="7" customFormat="1" ht="13.5" customHeight="1">
      <c r="A86" s="115" t="s">
        <v>106</v>
      </c>
      <c r="B86" s="115" t="s">
        <v>60</v>
      </c>
      <c r="C86" s="116"/>
      <c r="D86" s="116"/>
      <c r="E86" s="113" t="s">
        <v>108</v>
      </c>
      <c r="F86" s="153">
        <f t="shared" si="4"/>
        <v>28.8</v>
      </c>
      <c r="G86" s="154">
        <f t="shared" si="4"/>
        <v>28.8</v>
      </c>
      <c r="H86" s="154">
        <f t="shared" si="0"/>
        <v>100</v>
      </c>
      <c r="I86" s="154">
        <f t="shared" si="1"/>
        <v>0</v>
      </c>
    </row>
    <row r="87" spans="1:9" s="5" customFormat="1" ht="40.5" customHeight="1">
      <c r="A87" s="117" t="s">
        <v>106</v>
      </c>
      <c r="B87" s="117" t="s">
        <v>60</v>
      </c>
      <c r="C87" s="118" t="s">
        <v>109</v>
      </c>
      <c r="D87" s="118"/>
      <c r="E87" s="114" t="s">
        <v>183</v>
      </c>
      <c r="F87" s="155">
        <f t="shared" si="4"/>
        <v>28.8</v>
      </c>
      <c r="G87" s="156">
        <f t="shared" si="4"/>
        <v>28.8</v>
      </c>
      <c r="H87" s="157">
        <f t="shared" si="0"/>
        <v>100</v>
      </c>
      <c r="I87" s="157">
        <f t="shared" si="1"/>
        <v>0</v>
      </c>
    </row>
    <row r="88" spans="1:9" ht="43.5" customHeight="1">
      <c r="A88" s="60" t="s">
        <v>106</v>
      </c>
      <c r="B88" s="60" t="s">
        <v>60</v>
      </c>
      <c r="C88" s="61" t="s">
        <v>109</v>
      </c>
      <c r="D88" s="61" t="s">
        <v>182</v>
      </c>
      <c r="E88" s="111" t="s">
        <v>184</v>
      </c>
      <c r="F88" s="151">
        <v>28.8</v>
      </c>
      <c r="G88" s="144">
        <v>28.8</v>
      </c>
      <c r="H88" s="145">
        <f t="shared" si="0"/>
        <v>100</v>
      </c>
      <c r="I88" s="145">
        <f t="shared" si="1"/>
        <v>0</v>
      </c>
    </row>
    <row r="89" spans="1:9" s="107" customFormat="1" ht="14.25" customHeight="1">
      <c r="A89" s="174" t="s">
        <v>177</v>
      </c>
      <c r="B89" s="175"/>
      <c r="C89" s="175"/>
      <c r="D89" s="175"/>
      <c r="E89" s="176"/>
      <c r="F89" s="158">
        <f>F61+F50+F43+F14+F85+F57+F79</f>
        <v>16435.755939999995</v>
      </c>
      <c r="G89" s="158">
        <f>G61+G50+G43+G14+G85+G57+G79</f>
        <v>16435.752969999998</v>
      </c>
      <c r="H89" s="158">
        <f t="shared" si="0"/>
        <v>99.999981929641635</v>
      </c>
      <c r="I89" s="158">
        <f t="shared" si="1"/>
        <v>-2.9699999977310654E-3</v>
      </c>
    </row>
  </sheetData>
  <mergeCells count="14">
    <mergeCell ref="A3:D3"/>
    <mergeCell ref="E3:I3"/>
    <mergeCell ref="A4:D4"/>
    <mergeCell ref="A1:D1"/>
    <mergeCell ref="E1:I1"/>
    <mergeCell ref="A2:D2"/>
    <mergeCell ref="E2:I2"/>
    <mergeCell ref="A9:J9"/>
    <mergeCell ref="A10:D10"/>
    <mergeCell ref="A89:E89"/>
    <mergeCell ref="A5:D5"/>
    <mergeCell ref="A6:D6"/>
    <mergeCell ref="A7:J7"/>
    <mergeCell ref="A8:I8"/>
  </mergeCells>
  <phoneticPr fontId="0" type="noConversion"/>
  <pageMargins left="0.75" right="0.75" top="0.3" bottom="0.49" header="0.5" footer="0.5"/>
  <pageSetup paperSize="9" scale="64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27"/>
  <sheetViews>
    <sheetView workbookViewId="0">
      <selection activeCell="E6" sqref="E6"/>
    </sheetView>
  </sheetViews>
  <sheetFormatPr defaultRowHeight="12.75"/>
  <cols>
    <col min="1" max="1" width="22.85546875" customWidth="1"/>
    <col min="2" max="2" width="16" customWidth="1"/>
    <col min="3" max="3" width="19" customWidth="1"/>
    <col min="4" max="4" width="20.140625" customWidth="1"/>
    <col min="5" max="5" width="71.7109375" customWidth="1"/>
  </cols>
  <sheetData>
    <row r="5" spans="1:5">
      <c r="D5" s="8"/>
      <c r="E5" s="8" t="s">
        <v>110</v>
      </c>
    </row>
    <row r="6" spans="1:5">
      <c r="D6" s="8"/>
      <c r="E6" s="202" t="s">
        <v>240</v>
      </c>
    </row>
    <row r="7" spans="1:5">
      <c r="D7" s="8"/>
      <c r="E7" s="8" t="s">
        <v>111</v>
      </c>
    </row>
    <row r="8" spans="1:5">
      <c r="D8" s="8"/>
      <c r="E8" s="8" t="s">
        <v>223</v>
      </c>
    </row>
    <row r="9" spans="1:5">
      <c r="D9" s="8"/>
      <c r="E9" s="8"/>
    </row>
    <row r="10" spans="1:5">
      <c r="D10" s="8"/>
    </row>
    <row r="11" spans="1:5" ht="20.25" customHeight="1">
      <c r="A11" s="184" t="s">
        <v>235</v>
      </c>
      <c r="B11" s="184"/>
      <c r="C11" s="184"/>
      <c r="D11" s="184"/>
      <c r="E11" s="184"/>
    </row>
    <row r="12" spans="1:5" ht="20.25" customHeight="1">
      <c r="A12" s="9"/>
      <c r="B12" s="9"/>
      <c r="C12" s="10"/>
      <c r="D12" s="9"/>
      <c r="E12" s="11"/>
    </row>
    <row r="13" spans="1:5">
      <c r="A13" s="185"/>
      <c r="B13" s="186" t="s">
        <v>112</v>
      </c>
      <c r="C13" s="12" t="s">
        <v>113</v>
      </c>
      <c r="D13" s="186" t="s">
        <v>114</v>
      </c>
      <c r="E13" s="186" t="s">
        <v>115</v>
      </c>
    </row>
    <row r="14" spans="1:5">
      <c r="A14" s="185"/>
      <c r="B14" s="186"/>
      <c r="C14" s="13" t="s">
        <v>116</v>
      </c>
      <c r="D14" s="186"/>
      <c r="E14" s="186"/>
    </row>
    <row r="15" spans="1:5" ht="32.25" customHeight="1">
      <c r="A15" s="51" t="s">
        <v>117</v>
      </c>
      <c r="B15" s="52">
        <v>188800</v>
      </c>
      <c r="C15" s="51" t="s">
        <v>193</v>
      </c>
      <c r="D15" s="51" t="s">
        <v>118</v>
      </c>
      <c r="E15" s="53" t="s">
        <v>194</v>
      </c>
    </row>
    <row r="16" spans="1:5" ht="48" customHeight="1">
      <c r="A16" s="187" t="s">
        <v>119</v>
      </c>
      <c r="B16" s="54">
        <v>221200</v>
      </c>
      <c r="C16" s="51" t="s">
        <v>215</v>
      </c>
      <c r="D16" s="51" t="s">
        <v>120</v>
      </c>
      <c r="E16" s="51" t="s">
        <v>216</v>
      </c>
    </row>
    <row r="17" spans="1:5" ht="48" customHeight="1">
      <c r="A17" s="188"/>
      <c r="B17" s="54">
        <v>-51304</v>
      </c>
      <c r="C17" s="51" t="s">
        <v>217</v>
      </c>
      <c r="D17" s="51" t="s">
        <v>118</v>
      </c>
      <c r="E17" s="51" t="s">
        <v>216</v>
      </c>
    </row>
    <row r="18" spans="1:5" ht="48" customHeight="1">
      <c r="A18" s="189"/>
      <c r="B18" s="54">
        <v>-10196</v>
      </c>
      <c r="C18" s="51" t="s">
        <v>232</v>
      </c>
      <c r="D18" s="51" t="s">
        <v>118</v>
      </c>
      <c r="E18" s="51" t="s">
        <v>216</v>
      </c>
    </row>
    <row r="19" spans="1:5" ht="46.5" customHeight="1">
      <c r="A19" s="187" t="s">
        <v>121</v>
      </c>
      <c r="B19" s="54">
        <v>-330000</v>
      </c>
      <c r="C19" s="55" t="s">
        <v>211</v>
      </c>
      <c r="D19" s="51" t="s">
        <v>122</v>
      </c>
      <c r="E19" s="51" t="s">
        <v>212</v>
      </c>
    </row>
    <row r="20" spans="1:5" ht="60.75" customHeight="1">
      <c r="A20" s="188"/>
      <c r="B20" s="54">
        <v>-7000</v>
      </c>
      <c r="C20" s="51" t="s">
        <v>213</v>
      </c>
      <c r="D20" s="51" t="s">
        <v>122</v>
      </c>
      <c r="E20" s="51" t="s">
        <v>214</v>
      </c>
    </row>
    <row r="21" spans="1:5" ht="47.25" customHeight="1">
      <c r="A21" s="188"/>
      <c r="B21" s="54">
        <v>-1000</v>
      </c>
      <c r="C21" s="51" t="s">
        <v>218</v>
      </c>
      <c r="D21" s="51" t="s">
        <v>122</v>
      </c>
      <c r="E21" s="51" t="s">
        <v>212</v>
      </c>
    </row>
    <row r="22" spans="1:5" ht="47.25" customHeight="1">
      <c r="A22" s="188"/>
      <c r="B22" s="54">
        <v>-7000</v>
      </c>
      <c r="C22" s="51" t="s">
        <v>219</v>
      </c>
      <c r="D22" s="51" t="s">
        <v>122</v>
      </c>
      <c r="E22" s="51" t="s">
        <v>220</v>
      </c>
    </row>
    <row r="23" spans="1:5" ht="47.25" customHeight="1">
      <c r="A23" s="188"/>
      <c r="B23" s="54">
        <v>-3500</v>
      </c>
      <c r="C23" s="51" t="s">
        <v>233</v>
      </c>
      <c r="D23" s="51" t="s">
        <v>122</v>
      </c>
      <c r="E23" s="51" t="s">
        <v>234</v>
      </c>
    </row>
    <row r="24" spans="1:5" ht="47.25" hidden="1" customHeight="1">
      <c r="A24" s="188"/>
      <c r="B24" s="54"/>
      <c r="C24" s="51" t="s">
        <v>154</v>
      </c>
      <c r="D24" s="51" t="s">
        <v>122</v>
      </c>
      <c r="E24" s="51" t="s">
        <v>155</v>
      </c>
    </row>
    <row r="25" spans="1:5" ht="48" hidden="1" customHeight="1">
      <c r="A25" s="188"/>
      <c r="B25" s="54"/>
      <c r="C25" s="51"/>
      <c r="D25" s="51"/>
      <c r="E25" s="51"/>
    </row>
    <row r="26" spans="1:5" ht="29.25" hidden="1" customHeight="1">
      <c r="A26" s="50"/>
      <c r="B26" s="54"/>
      <c r="C26" s="51"/>
      <c r="D26" s="51"/>
      <c r="E26" s="51"/>
    </row>
    <row r="27" spans="1:5" ht="14.25">
      <c r="A27" s="56" t="s">
        <v>123</v>
      </c>
      <c r="B27" s="57">
        <f>SUM(B15:B26)</f>
        <v>0</v>
      </c>
      <c r="C27" s="183"/>
      <c r="D27" s="183"/>
      <c r="E27" s="183"/>
    </row>
  </sheetData>
  <mergeCells count="8">
    <mergeCell ref="C27:E27"/>
    <mergeCell ref="A11:E11"/>
    <mergeCell ref="A13:A14"/>
    <mergeCell ref="B13:B14"/>
    <mergeCell ref="D13:D14"/>
    <mergeCell ref="E13:E14"/>
    <mergeCell ref="A19:A25"/>
    <mergeCell ref="A16:A18"/>
  </mergeCells>
  <phoneticPr fontId="0" type="noConversion"/>
  <pageMargins left="0.71" right="0.54" top="0.23" bottom="0.62" header="0.5" footer="0.5"/>
  <pageSetup paperSize="9" scale="86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I18" sqref="I18"/>
    </sheetView>
  </sheetViews>
  <sheetFormatPr defaultRowHeight="12.75"/>
  <cols>
    <col min="1" max="1" width="13.7109375" bestFit="1" customWidth="1"/>
    <col min="2" max="2" width="49.5703125" bestFit="1" customWidth="1"/>
    <col min="3" max="3" width="11.85546875" customWidth="1"/>
    <col min="4" max="4" width="11.7109375" customWidth="1"/>
    <col min="5" max="5" width="16" customWidth="1"/>
    <col min="6" max="6" width="14.85546875" customWidth="1"/>
  </cols>
  <sheetData>
    <row r="1" spans="1:6">
      <c r="A1" s="14"/>
      <c r="F1" s="8" t="s">
        <v>124</v>
      </c>
    </row>
    <row r="2" spans="1:6">
      <c r="A2" s="14"/>
      <c r="F2" s="202" t="s">
        <v>241</v>
      </c>
    </row>
    <row r="3" spans="1:6">
      <c r="A3" s="14"/>
      <c r="B3" s="193" t="s">
        <v>125</v>
      </c>
      <c r="C3" s="193"/>
      <c r="D3" s="193"/>
      <c r="E3" s="193"/>
      <c r="F3" s="193"/>
    </row>
    <row r="4" spans="1:6">
      <c r="A4" s="14"/>
      <c r="F4" s="8" t="s">
        <v>223</v>
      </c>
    </row>
    <row r="5" spans="1:6">
      <c r="A5" s="14"/>
    </row>
    <row r="6" spans="1:6">
      <c r="A6" s="14"/>
    </row>
    <row r="7" spans="1:6" ht="15.75">
      <c r="A7" s="194" t="s">
        <v>126</v>
      </c>
      <c r="B7" s="194"/>
      <c r="C7" s="194"/>
      <c r="D7" s="194"/>
      <c r="E7" s="194"/>
      <c r="F7" s="194"/>
    </row>
    <row r="8" spans="1:6" ht="15.75">
      <c r="A8" s="194" t="s">
        <v>236</v>
      </c>
      <c r="B8" s="194"/>
      <c r="C8" s="194"/>
      <c r="D8" s="194"/>
      <c r="E8" s="194"/>
      <c r="F8" s="194"/>
    </row>
    <row r="9" spans="1:6">
      <c r="A9" s="14"/>
      <c r="C9" s="15"/>
      <c r="D9" s="15"/>
      <c r="E9" s="16"/>
      <c r="F9" s="17" t="s">
        <v>3</v>
      </c>
    </row>
    <row r="10" spans="1:6">
      <c r="A10" s="18" t="s">
        <v>127</v>
      </c>
      <c r="B10" s="19"/>
      <c r="C10" s="195" t="s">
        <v>128</v>
      </c>
      <c r="D10" s="196"/>
      <c r="E10" s="196" t="s">
        <v>129</v>
      </c>
      <c r="F10" s="197"/>
    </row>
    <row r="11" spans="1:6" ht="25.5">
      <c r="A11" s="20" t="s">
        <v>130</v>
      </c>
      <c r="B11" s="21" t="s">
        <v>131</v>
      </c>
      <c r="C11" s="22" t="s">
        <v>195</v>
      </c>
      <c r="D11" s="22" t="s">
        <v>237</v>
      </c>
      <c r="E11" s="23" t="s">
        <v>132</v>
      </c>
      <c r="F11" s="23" t="s">
        <v>133</v>
      </c>
    </row>
    <row r="12" spans="1:6" ht="12.75" hidden="1" customHeight="1">
      <c r="A12" s="24" t="s">
        <v>134</v>
      </c>
      <c r="B12" s="198" t="s">
        <v>63</v>
      </c>
      <c r="C12" s="199"/>
      <c r="D12" s="199"/>
      <c r="E12" s="199"/>
      <c r="F12" s="200"/>
    </row>
    <row r="13" spans="1:6" ht="12.75" hidden="1" customHeight="1">
      <c r="A13" s="25"/>
      <c r="B13" s="26" t="s">
        <v>135</v>
      </c>
      <c r="C13" s="27" t="s">
        <v>136</v>
      </c>
      <c r="D13" s="27" t="s">
        <v>136</v>
      </c>
      <c r="E13" s="28"/>
      <c r="F13" s="28"/>
    </row>
    <row r="14" spans="1:6" ht="12.75" hidden="1" customHeight="1">
      <c r="A14" s="29"/>
      <c r="B14" s="30" t="s">
        <v>137</v>
      </c>
      <c r="C14" s="31"/>
      <c r="D14" s="31"/>
      <c r="E14" s="32"/>
      <c r="F14" s="32"/>
    </row>
    <row r="15" spans="1:6" ht="12.75" customHeight="1">
      <c r="A15" s="24" t="s">
        <v>138</v>
      </c>
      <c r="B15" s="190" t="s">
        <v>139</v>
      </c>
      <c r="C15" s="191"/>
      <c r="D15" s="191"/>
      <c r="E15" s="191"/>
      <c r="F15" s="192"/>
    </row>
    <row r="16" spans="1:6">
      <c r="A16" s="25"/>
      <c r="B16" s="26" t="s">
        <v>135</v>
      </c>
      <c r="C16" s="27">
        <v>9.75</v>
      </c>
      <c r="D16" s="27">
        <v>9.75</v>
      </c>
      <c r="E16" s="28">
        <v>9.75</v>
      </c>
      <c r="F16" s="28">
        <v>7.8</v>
      </c>
    </row>
    <row r="17" spans="1:6">
      <c r="A17" s="29"/>
      <c r="B17" s="30" t="s">
        <v>137</v>
      </c>
      <c r="C17" s="31"/>
      <c r="D17" s="31"/>
      <c r="E17" s="28">
        <v>1151.559</v>
      </c>
      <c r="F17" s="28">
        <v>1151.559</v>
      </c>
    </row>
    <row r="18" spans="1:6" ht="12.75" customHeight="1">
      <c r="A18" s="24" t="s">
        <v>138</v>
      </c>
      <c r="B18" s="190" t="s">
        <v>140</v>
      </c>
      <c r="C18" s="191"/>
      <c r="D18" s="191"/>
      <c r="E18" s="191"/>
      <c r="F18" s="192"/>
    </row>
    <row r="19" spans="1:6">
      <c r="A19" s="25"/>
      <c r="B19" s="26" t="s">
        <v>135</v>
      </c>
      <c r="C19" s="33">
        <v>1</v>
      </c>
      <c r="D19" s="33">
        <v>1</v>
      </c>
      <c r="E19" s="34">
        <v>1</v>
      </c>
      <c r="F19" s="34">
        <v>1</v>
      </c>
    </row>
    <row r="20" spans="1:6">
      <c r="A20" s="29"/>
      <c r="B20" s="30" t="s">
        <v>137</v>
      </c>
      <c r="C20" s="31"/>
      <c r="D20" s="31"/>
      <c r="E20" s="28">
        <v>267.34199999999998</v>
      </c>
      <c r="F20" s="28">
        <v>267.34199999999998</v>
      </c>
    </row>
    <row r="21" spans="1:6" ht="12.75" customHeight="1">
      <c r="A21" s="24" t="s">
        <v>141</v>
      </c>
      <c r="B21" s="190" t="s">
        <v>142</v>
      </c>
      <c r="C21" s="191"/>
      <c r="D21" s="191"/>
      <c r="E21" s="191"/>
      <c r="F21" s="192"/>
    </row>
    <row r="22" spans="1:6">
      <c r="A22" s="25"/>
      <c r="B22" s="26" t="s">
        <v>135</v>
      </c>
      <c r="C22" s="33">
        <v>2</v>
      </c>
      <c r="D22" s="33">
        <v>2</v>
      </c>
      <c r="E22" s="34">
        <v>2</v>
      </c>
      <c r="F22" s="34">
        <v>2</v>
      </c>
    </row>
    <row r="23" spans="1:6">
      <c r="A23" s="29"/>
      <c r="B23" s="30" t="s">
        <v>137</v>
      </c>
      <c r="C23" s="31"/>
      <c r="D23" s="31"/>
      <c r="E23" s="28">
        <v>196.78399999999999</v>
      </c>
      <c r="F23" s="28">
        <v>196.78399999999999</v>
      </c>
    </row>
    <row r="24" spans="1:6" ht="12.75" hidden="1" customHeight="1">
      <c r="A24" s="24"/>
      <c r="B24" s="35" t="s">
        <v>143</v>
      </c>
      <c r="C24" s="36"/>
      <c r="D24" s="36"/>
      <c r="E24" s="37"/>
      <c r="F24" s="37"/>
    </row>
    <row r="25" spans="1:6">
      <c r="A25" s="24"/>
      <c r="B25" s="24" t="s">
        <v>144</v>
      </c>
      <c r="C25" s="38"/>
      <c r="D25" s="38"/>
      <c r="E25" s="38"/>
      <c r="F25" s="38"/>
    </row>
    <row r="26" spans="1:6">
      <c r="A26" s="24"/>
      <c r="B26" s="39" t="s">
        <v>145</v>
      </c>
      <c r="C26" s="38"/>
      <c r="D26" s="38"/>
      <c r="E26" s="38"/>
      <c r="F26" s="38"/>
    </row>
    <row r="27" spans="1:6" ht="15.75">
      <c r="A27" s="40" t="s">
        <v>146</v>
      </c>
      <c r="B27" s="41" t="s">
        <v>143</v>
      </c>
      <c r="C27" s="42"/>
      <c r="D27" s="42"/>
      <c r="E27" s="43"/>
      <c r="F27" s="43"/>
    </row>
    <row r="28" spans="1:6" ht="15.75">
      <c r="A28" s="44" t="s">
        <v>147</v>
      </c>
      <c r="B28" s="45" t="s">
        <v>135</v>
      </c>
      <c r="C28" s="46">
        <f>C16+C19+C22</f>
        <v>12.75</v>
      </c>
      <c r="D28" s="46">
        <f>D16+D19+D22</f>
        <v>12.75</v>
      </c>
      <c r="E28" s="46">
        <f>E16+E19+E22</f>
        <v>12.75</v>
      </c>
      <c r="F28" s="46">
        <f>F16+F19+F22</f>
        <v>10.8</v>
      </c>
    </row>
    <row r="29" spans="1:6" ht="19.5" customHeight="1">
      <c r="A29" s="47" t="s">
        <v>148</v>
      </c>
      <c r="B29" s="48" t="s">
        <v>149</v>
      </c>
      <c r="C29" s="49"/>
      <c r="D29" s="46"/>
      <c r="E29" s="126">
        <f>E17+E20+E23</f>
        <v>1615.6849999999999</v>
      </c>
      <c r="F29" s="126">
        <f>F14+F17+F20+F23</f>
        <v>1615.6849999999999</v>
      </c>
    </row>
    <row r="30" spans="1:6">
      <c r="A30" s="14"/>
      <c r="C30" s="15"/>
      <c r="D30" s="15"/>
      <c r="E30" s="16"/>
      <c r="F30" s="16"/>
    </row>
    <row r="31" spans="1:6">
      <c r="A31" s="14"/>
      <c r="C31" s="15"/>
      <c r="D31" s="15"/>
      <c r="E31" s="16"/>
      <c r="F31" s="16"/>
    </row>
    <row r="32" spans="1:6">
      <c r="A32" s="14"/>
      <c r="C32" s="15"/>
      <c r="D32" s="15"/>
      <c r="E32" s="16"/>
      <c r="F32" s="16"/>
    </row>
    <row r="33" spans="1:6">
      <c r="A33" s="14"/>
      <c r="C33" s="15"/>
      <c r="D33" s="15"/>
      <c r="E33" s="16"/>
      <c r="F33" s="16"/>
    </row>
    <row r="34" spans="1:6">
      <c r="A34" s="14"/>
      <c r="C34" s="15"/>
      <c r="D34" s="15"/>
      <c r="E34" s="16"/>
      <c r="F34" s="16"/>
    </row>
    <row r="35" spans="1:6">
      <c r="A35" s="14"/>
      <c r="C35" s="15"/>
      <c r="D35" s="15"/>
      <c r="E35" s="16"/>
      <c r="F35" s="16"/>
    </row>
    <row r="36" spans="1:6">
      <c r="A36" s="14"/>
      <c r="C36" s="15"/>
      <c r="D36" s="15"/>
      <c r="E36" s="16"/>
      <c r="F36" s="16"/>
    </row>
    <row r="37" spans="1:6">
      <c r="A37" s="14"/>
      <c r="C37" s="15"/>
      <c r="D37" s="15"/>
      <c r="E37" s="16"/>
      <c r="F37" s="16"/>
    </row>
    <row r="38" spans="1:6">
      <c r="A38" s="14"/>
      <c r="C38" s="15"/>
      <c r="D38" s="15"/>
      <c r="E38" s="16"/>
      <c r="F38" s="16"/>
    </row>
    <row r="39" spans="1:6">
      <c r="A39" s="14"/>
      <c r="C39" s="15"/>
      <c r="D39" s="15"/>
      <c r="E39" s="16"/>
      <c r="F39" s="16"/>
    </row>
  </sheetData>
  <mergeCells count="9">
    <mergeCell ref="B15:F15"/>
    <mergeCell ref="B18:F18"/>
    <mergeCell ref="B21:F21"/>
    <mergeCell ref="B3:F3"/>
    <mergeCell ref="A7:F7"/>
    <mergeCell ref="A8:F8"/>
    <mergeCell ref="C10:D10"/>
    <mergeCell ref="E10:F10"/>
    <mergeCell ref="B12:F12"/>
  </mergeCells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А1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2014-02-25T09:34:42Z</cp:lastPrinted>
  <dcterms:created xsi:type="dcterms:W3CDTF">1996-10-08T23:32:33Z</dcterms:created>
  <dcterms:modified xsi:type="dcterms:W3CDTF">2014-03-28T04:38:12Z</dcterms:modified>
</cp:coreProperties>
</file>