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А1">'приложение 2'!$A$1:$A$2</definedName>
  </definedNames>
  <calcPr fullCalcOnLoad="1"/>
</workbook>
</file>

<file path=xl/sharedStrings.xml><?xml version="1.0" encoding="utf-8"?>
<sst xmlns="http://schemas.openxmlformats.org/spreadsheetml/2006/main" count="483" uniqueCount="247">
  <si>
    <t>Приложение №1</t>
  </si>
  <si>
    <t>бюджета городского поселения "Пушкиногорье"</t>
  </si>
  <si>
    <t>Исполнение доходной части бюджета городского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</si>
  <si>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</si>
  <si>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</si>
  <si>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</si>
  <si>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% исполнения</t>
  </si>
  <si>
    <t>"-" невыпол-нено;"+" перевып.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</si>
  <si>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</si>
  <si>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</si>
  <si>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</si>
  <si>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</si>
  <si>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</si>
  <si>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</si>
  <si>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</si>
  <si>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</si>
  <si>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</si>
  <si>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</si>
  <si>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</si>
  <si>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</si>
  <si>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</si>
  <si>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</si>
  <si>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</si>
  <si>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</si>
  <si>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</si>
  <si>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</si>
  <si>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1 08 0402 01 0000 110</t>
  </si>
  <si>
    <t>Государственная пошлина за совершение нотариальных действийдолжностными лицами органов местного самоуправления,уполномоченными в соответствии с законодательными актами РФ</t>
  </si>
  <si>
    <t>1 09 00000 00 0000 000</t>
  </si>
  <si>
    <t>ЗАДОЛЖЕННОСТЬ И ПЕРЕРАСЧЕТЫ ПО ОТМЕНЁННЫМ НАЛОГАМ, СБОРАМ И ИНЫМ ОБЯЗАТЕЛЬНЫМ ПЛАТЕЖАМ</t>
  </si>
  <si>
    <t>1 09 04050 10 0000 110</t>
  </si>
  <si>
    <t>Земельный налог(по обязательствам, возникшим до 01 января 2006 года),  мобилизуемыйна территориях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</si>
  <si>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</si>
  <si>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</si>
  <si>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</si>
  <si>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1 14 06014 10 0000 430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</si>
  <si>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</si>
  <si>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</si>
  <si>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</si>
  <si>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>1 17 01050 10 0000 180</t>
  </si>
  <si>
    <t>Невыясненные поступления ,зачисляемые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</si>
  <si>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</si>
  <si>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</si>
  <si>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</si>
  <si>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</si>
  <si>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</si>
  <si>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</si>
  <si>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</si>
  <si>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 xml:space="preserve">Дотации бюджетам поселений на выравнивание бюджетной обеспеченности  </t>
  </si>
  <si>
    <t>Дотации бюджетам поселений на поддержание мер по обеспечению сбалансированности бюджетов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</si>
  <si>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</si>
  <si>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</si>
  <si>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</si>
  <si>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"Об исполнении бюджета городского поселения</t>
  </si>
  <si>
    <t xml:space="preserve">Рз </t>
  </si>
  <si>
    <t>ПЗ</t>
  </si>
  <si>
    <t>ЦСР</t>
  </si>
  <si>
    <t>ВР</t>
  </si>
  <si>
    <t xml:space="preserve">Наименование </t>
  </si>
  <si>
    <t xml:space="preserve">% исполнения </t>
  </si>
  <si>
    <t>"-"невуп-но; "+"перевып.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</si>
  <si>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</si>
  <si>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</si>
  <si>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</si>
  <si>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</si>
  <si>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</si>
  <si>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</si>
  <si>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</si>
  <si>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</si>
  <si>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</si>
  <si>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Центральный аппарат</t>
  </si>
  <si>
    <t>06</t>
  </si>
  <si>
    <t>Обеспечение деятельности финансовых, налоговых и таможенных органов и органов финансового (бюджетного) надзора</t>
  </si>
  <si>
    <t>5210603</t>
  </si>
  <si>
    <t>Межбюджетные трансферты на решение вопросов в части содержания специалистов</t>
  </si>
  <si>
    <t>Иные межбюджетные трансферты</t>
  </si>
  <si>
    <t>Резервные фонды</t>
  </si>
  <si>
    <t>0700500</t>
  </si>
  <si>
    <t>Резервные фонды  местных администраций</t>
  </si>
  <si>
    <t>14</t>
  </si>
  <si>
    <t>НАЦИОНАЛЬНАЯ ОБОРОНА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</si>
  <si>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</si>
  <si>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</si>
  <si>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</si>
  <si>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 (субвенция)</t>
  </si>
  <si>
    <t xml:space="preserve">НАЦИОНАЛЬНАЯ  БЕЗОПАСНОСТЬ  И  ПРАВООХРАНИТЕЛЬНАЯ  ДЕЯТЕЛЬНОСТЬ </t>
  </si>
  <si>
    <t>Другие вопросы в области национальной безопасности и правоохранительной деятельности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</si>
  <si>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</si>
  <si>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</si>
  <si>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05</t>
  </si>
  <si>
    <t>ЖИЛИЩНО-КОММУНАЛЬНОЕ ХОЗЯЙСТВО</t>
  </si>
  <si>
    <t>Жилищное хозяйство</t>
  </si>
  <si>
    <t>5210601</t>
  </si>
  <si>
    <t>Межбюджетные трансферты на решение вопросов в части капитального ремонта жилого фонда</t>
  </si>
  <si>
    <t>Коммунальное хозяйство</t>
  </si>
  <si>
    <t>5210602</t>
  </si>
  <si>
    <t>Межбюджетные трансферты на решение вопросов в части содержания объектов водоснабжения</t>
  </si>
  <si>
    <t>Благоустройство</t>
  </si>
  <si>
    <t>6000100</t>
  </si>
  <si>
    <t>Уличное освещение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</si>
  <si>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</si>
  <si>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</si>
  <si>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</si>
  <si>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</si>
  <si>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</si>
  <si>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захоронений</t>
  </si>
  <si>
    <t>6000500</t>
  </si>
  <si>
    <t>Прочие мероприятия по благоустройству городских округов и поселений</t>
  </si>
  <si>
    <t>11</t>
  </si>
  <si>
    <t>10</t>
  </si>
  <si>
    <t>СОЦИАЛЬНАЯ ПОЛИТИКА</t>
  </si>
  <si>
    <t>Пенсионное обеспечение</t>
  </si>
  <si>
    <t>4910100</t>
  </si>
  <si>
    <t>Приложение № 3</t>
  </si>
  <si>
    <t>сумма</t>
  </si>
  <si>
    <t>основание</t>
  </si>
  <si>
    <t>документ</t>
  </si>
  <si>
    <t>примечание</t>
  </si>
  <si>
    <t>дата/№</t>
  </si>
  <si>
    <t xml:space="preserve">Первоначальный план </t>
  </si>
  <si>
    <t>Решение Собрания депутатов</t>
  </si>
  <si>
    <t>Изменение плана</t>
  </si>
  <si>
    <t>Решение Собр.деп.</t>
  </si>
  <si>
    <t>Расходование средств резервного фонда</t>
  </si>
  <si>
    <t>Постановление</t>
  </si>
  <si>
    <t>Неиспользовано:</t>
  </si>
  <si>
    <t>Приложение № 4</t>
  </si>
  <si>
    <t>"Об исполнении бюджета городского поселения "Пушкиногорье"</t>
  </si>
  <si>
    <t>С В Е Д Е Н И Я о численности и денежном содержании муниципальных служащих и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</si>
  <si>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</si>
  <si>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</si>
  <si>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</si>
  <si>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</si>
  <si>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</si>
  <si>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Учтено по бюджету</t>
  </si>
  <si>
    <t>Выполнено</t>
  </si>
  <si>
    <t>01 02</t>
  </si>
  <si>
    <t>Штатные единицы</t>
  </si>
  <si>
    <t>-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</si>
  <si>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</si>
  <si>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</si>
  <si>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</si>
  <si>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</si>
  <si>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</si>
  <si>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</si>
  <si>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</si>
  <si>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</si>
  <si>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</si>
  <si>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</si>
  <si>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</si>
  <si>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</si>
  <si>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</si>
  <si>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>2 02 02999 00 0000 151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</si>
  <si>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2011-2013 годы"</t>
  </si>
  <si>
    <t>1 11 05000 00 0000 120</t>
  </si>
  <si>
    <t>2 02 01001 10 0000 151</t>
  </si>
  <si>
    <t>2 02 01003 10 0000151</t>
  </si>
  <si>
    <t>на 01.01.2012</t>
  </si>
  <si>
    <t>Исполнение по ведомственной структуре расходов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</si>
  <si>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</si>
  <si>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</si>
  <si>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</si>
  <si>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</si>
  <si>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</si>
  <si>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</si>
  <si>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</si>
  <si>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(муниципальных) нужд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</si>
  <si>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</si>
  <si>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</si>
  <si>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</si>
  <si>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</si>
  <si>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360</t>
  </si>
  <si>
    <t>Иные выплаты населению</t>
  </si>
  <si>
    <t>540</t>
  </si>
  <si>
    <t>700500</t>
  </si>
  <si>
    <t>870</t>
  </si>
  <si>
    <t>Резервные средства</t>
  </si>
  <si>
    <t>247000</t>
  </si>
  <si>
    <t>Всего</t>
  </si>
  <si>
    <t>13</t>
  </si>
  <si>
    <t>0900200</t>
  </si>
  <si>
    <t>Дугие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</si>
  <si>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</si>
  <si>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321</t>
  </si>
  <si>
    <t>Доплаты к пенсиям государственных служащих субъектов Российской Федерации и муниципальных служащих</t>
  </si>
  <si>
    <t>Пособия и компенсации гражданам и иные социальные выплаты, кроме публичных нормативных обязательств</t>
  </si>
  <si>
    <t>№ 85 от 23.12.2011г.</t>
  </si>
  <si>
    <t>№15 от 17.02.2012г.</t>
  </si>
  <si>
    <t>На проведение районного праздника "Русская масленица"</t>
  </si>
  <si>
    <t>№ 17 от 27.02.2012г.</t>
  </si>
  <si>
    <t>"О бюджете муниципального образования "Пушкиногорье" на 2012 год"</t>
  </si>
  <si>
    <t>0020800</t>
  </si>
  <si>
    <t>Глава местной администрации (исполнительно-распорядительного органа муниципального образования)</t>
  </si>
  <si>
    <t>№105 от 25.04.2012г.</t>
  </si>
  <si>
    <t>"О внесении изменений и дополнений в Решение Собрания депутатов от 23.12.2011г. №85 "О бюджете муниципального образования "Пушкиногорье" на 2012 год"</t>
  </si>
  <si>
    <t>№38 от 10.04.2012г.</t>
  </si>
  <si>
    <t>Выплата материальной помощи специалисту ВУС Чапленко О.В. в связи с трагической гибелью мужа</t>
  </si>
  <si>
    <t>№42 от 25.05.2012г.</t>
  </si>
  <si>
    <t>Выплата материальной помощи бывшим несовершеннолетним и совершеннолетним узникам, вдовам (вдовцам) погибших, умерших инвалидов и участников ВОВ, труженикам тыла в связи с 67 годовщиной Победы в ВОВ</t>
  </si>
  <si>
    <t>№46 от 23.05.2012г.</t>
  </si>
  <si>
    <t>На подготовку детского праздника "А там, у Лукоморья"</t>
  </si>
  <si>
    <t>5210604</t>
  </si>
  <si>
    <t>521604</t>
  </si>
  <si>
    <t>Межбюджетные трансферты на решение вопросов в части ремонтов придомовых территорий</t>
  </si>
  <si>
    <t>№52 от 05.07.2012г.</t>
  </si>
  <si>
    <t>1 11 05035 10 0000 120</t>
  </si>
  <si>
    <t>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</si>
  <si>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</si>
  <si>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</si>
  <si>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</si>
  <si>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участков</t>
  </si>
  <si>
    <t>"Пушкиногорье"  за  2012 год</t>
  </si>
  <si>
    <t xml:space="preserve">бюджета городского поселения </t>
  </si>
  <si>
    <t>"Пушкиногорье" за 2012 год"</t>
  </si>
  <si>
    <t>Уточненный годовой план на 01.01.2013г.</t>
  </si>
  <si>
    <t>Исполнено по состоянию на 01.01.2013г.</t>
  </si>
  <si>
    <t>Уточненный годовой план на 01.01.2013г</t>
  </si>
  <si>
    <t>кассовое исполнение на 01.01.2013г</t>
  </si>
  <si>
    <t xml:space="preserve"> за  2012 год</t>
  </si>
  <si>
    <t>"Пушкиногорье"  за  2012 год"</t>
  </si>
  <si>
    <t xml:space="preserve">Использование средств Резервного фонда за 2012 год   </t>
  </si>
  <si>
    <t xml:space="preserve">"Об исполнении бюджета городского поселения </t>
  </si>
  <si>
    <t xml:space="preserve"> "Пушкиногорье" за 2012 год"</t>
  </si>
  <si>
    <t>на 01.01.2013</t>
  </si>
  <si>
    <t>работников муниципальных учреждений за 2012 год</t>
  </si>
  <si>
    <t>Средства на осуществление дополнительных расходов из резервных фондов Администрации области</t>
  </si>
  <si>
    <t>2 02 04012 10 9023 151</t>
  </si>
  <si>
    <t>5210605</t>
  </si>
  <si>
    <t>521605</t>
  </si>
  <si>
    <t>Межбюджетные трансферты на иные цели</t>
  </si>
  <si>
    <t>09</t>
  </si>
  <si>
    <t>НАЦИОНАЛЬНАЯ ЭКОНОМИКА</t>
  </si>
  <si>
    <t>Дорожное хозяйство</t>
  </si>
  <si>
    <t>12</t>
  </si>
  <si>
    <t>5210606</t>
  </si>
  <si>
    <t>Межбюджетные трансферты на решение вопросов в части строительства, архитектуры и градостроительства</t>
  </si>
  <si>
    <t>Другие вопросы в области национальной экономики</t>
  </si>
  <si>
    <t>0700400</t>
  </si>
  <si>
    <t>№ 83 от 31.10.2012г.</t>
  </si>
  <si>
    <t>Приобретение подарка к празднованию 60-летия "Детской школы искусств имени С.С.Гейченко"</t>
  </si>
  <si>
    <t>№ 125 20.12.2012г.</t>
  </si>
  <si>
    <t>№ 67 от 24.09.2012г.</t>
  </si>
  <si>
    <t>Разовая материальная помощь бывшим работникам муниципальной службы, вышедшим на пенсию по возрасту в честь "Дня пожилых людей"</t>
  </si>
  <si>
    <t>к Решению №  142 от 04.04.2013  г."Об исполнении</t>
  </si>
  <si>
    <t>Приложение №2 к Решению №  142 от 04.04.2013 г.</t>
  </si>
  <si>
    <t xml:space="preserve">к Решению № 142 от 04.04.2013 г. </t>
  </si>
  <si>
    <t>к Решению №  142 от 04.04.2013 г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</si>
</sst>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_р_."/>
    <numFmt numFmtId="182" formatCode="_-* #,##0.0_р_._-;\-* #,##0.0_р_._-;_-* &quot;-&quot;???_р_._-;_-@_-"/>
    <numFmt numFmtId="183" formatCode="_-* #,##0.000_р_._-;\-* #,##0.000_р_._-;_-* &quot;-&quot;???_р_._-;_-@_-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_р_.;\-#,##0.000_р_."/>
    <numFmt numFmtId="190" formatCode="#,##0.00_ ;\-#,##0.00\ "/>
  </numFmts>
  <fonts count="79">
    <font>
      <sz val="10"/>
      <name val="Arial"/>
      <family val="0"/>
    </font>
    <font>
      <sz val="11"/>
      <name val="Arial"/>
      <family val="0"/>
    </font>
    <font>
      <sz val="11"/>
      <color indexed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name val="Arial Cyr"/>
      <family val="0"/>
    </font>
    <font>
      <b/>
      <sz val="13"/>
      <color indexed="8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0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17"/>
      <name val="Arial Cyr"/>
      <family val="0"/>
    </font>
    <font>
      <i/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4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name val="Times New Roman"/>
      <family val="1"/>
    </font>
    <font>
      <sz val="11"/>
      <name val="TimesNewRomanPSMT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80" fontId="0" fillId="0" borderId="0" xfId="0" applyNumberFormat="1" applyAlignment="1">
      <alignment/>
    </xf>
    <xf numFmtId="180" fontId="26" fillId="0" borderId="0" xfId="0" applyNumberFormat="1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180" fontId="24" fillId="0" borderId="12" xfId="0" applyNumberFormat="1" applyFont="1" applyBorder="1" applyAlignment="1">
      <alignment horizontal="center" wrapText="1"/>
    </xf>
    <xf numFmtId="49" fontId="24" fillId="0" borderId="15" xfId="0" applyNumberFormat="1" applyFont="1" applyBorder="1" applyAlignment="1">
      <alignment horizontal="center"/>
    </xf>
    <xf numFmtId="43" fontId="24" fillId="0" borderId="15" xfId="0" applyNumberFormat="1" applyFont="1" applyBorder="1" applyAlignment="1">
      <alignment horizontal="center"/>
    </xf>
    <xf numFmtId="43" fontId="28" fillId="0" borderId="15" xfId="0" applyNumberFormat="1" applyFont="1" applyBorder="1" applyAlignment="1">
      <alignment horizontal="left" wrapText="1"/>
    </xf>
    <xf numFmtId="43" fontId="21" fillId="0" borderId="15" xfId="0" applyNumberFormat="1" applyFont="1" applyBorder="1" applyAlignment="1">
      <alignment horizontal="center" wrapText="1"/>
    </xf>
    <xf numFmtId="43" fontId="21" fillId="0" borderId="15" xfId="0" applyNumberFormat="1" applyFont="1" applyBorder="1" applyAlignment="1">
      <alignment/>
    </xf>
    <xf numFmtId="183" fontId="0" fillId="0" borderId="15" xfId="0" applyNumberFormat="1" applyBorder="1" applyAlignment="1">
      <alignment horizontal="center"/>
    </xf>
    <xf numFmtId="183" fontId="21" fillId="0" borderId="16" xfId="0" applyNumberFormat="1" applyFont="1" applyBorder="1" applyAlignment="1">
      <alignment horizontal="left"/>
    </xf>
    <xf numFmtId="183" fontId="21" fillId="0" borderId="15" xfId="0" applyNumberFormat="1" applyFont="1" applyBorder="1" applyAlignment="1">
      <alignment horizontal="center" wrapText="1"/>
    </xf>
    <xf numFmtId="183" fontId="21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3" fillId="0" borderId="11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3" fontId="23" fillId="0" borderId="17" xfId="0" applyNumberFormat="1" applyFont="1" applyBorder="1" applyAlignment="1">
      <alignment horizontal="center"/>
    </xf>
    <xf numFmtId="43" fontId="23" fillId="0" borderId="16" xfId="0" applyNumberFormat="1" applyFont="1" applyBorder="1" applyAlignment="1">
      <alignment horizontal="center"/>
    </xf>
    <xf numFmtId="183" fontId="23" fillId="0" borderId="12" xfId="0" applyNumberFormat="1" applyFont="1" applyBorder="1" applyAlignment="1">
      <alignment horizontal="center"/>
    </xf>
    <xf numFmtId="183" fontId="23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1" fontId="13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182" fontId="25" fillId="0" borderId="15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80" fontId="13" fillId="0" borderId="15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/>
    </xf>
    <xf numFmtId="49" fontId="15" fillId="34" borderId="18" xfId="0" applyNumberFormat="1" applyFont="1" applyFill="1" applyBorder="1" applyAlignment="1">
      <alignment horizontal="center" vertical="center"/>
    </xf>
    <xf numFmtId="49" fontId="15" fillId="34" borderId="18" xfId="0" applyNumberFormat="1" applyFont="1" applyFill="1" applyBorder="1" applyAlignment="1">
      <alignment horizontal="center" vertical="center" wrapText="1"/>
    </xf>
    <xf numFmtId="180" fontId="15" fillId="34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 wrapText="1"/>
    </xf>
    <xf numFmtId="180" fontId="12" fillId="0" borderId="18" xfId="0" applyNumberFormat="1" applyFont="1" applyBorder="1" applyAlignment="1">
      <alignment horizontal="center" vertical="center"/>
    </xf>
    <xf numFmtId="180" fontId="12" fillId="33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180" fontId="18" fillId="33" borderId="18" xfId="0" applyNumberFormat="1" applyFont="1" applyFill="1" applyBorder="1" applyAlignment="1">
      <alignment horizontal="center" vertical="center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9" fillId="33" borderId="18" xfId="0" applyNumberFormat="1" applyFont="1" applyFill="1" applyBorder="1" applyAlignment="1">
      <alignment horizontal="center" vertical="center"/>
    </xf>
    <xf numFmtId="180" fontId="10" fillId="33" borderId="18" xfId="0" applyNumberFormat="1" applyFont="1" applyFill="1" applyBorder="1" applyAlignment="1">
      <alignment horizontal="center" vertical="center"/>
    </xf>
    <xf numFmtId="180" fontId="11" fillId="33" borderId="18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180" fontId="6" fillId="33" borderId="18" xfId="0" applyNumberFormat="1" applyFont="1" applyFill="1" applyBorder="1" applyAlignment="1">
      <alignment horizontal="center" vertical="center" wrapText="1"/>
    </xf>
    <xf numFmtId="180" fontId="29" fillId="33" borderId="18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180" fontId="7" fillId="33" borderId="18" xfId="0" applyNumberFormat="1" applyFont="1" applyFill="1" applyBorder="1" applyAlignment="1">
      <alignment horizontal="center" vertical="center" wrapText="1"/>
    </xf>
    <xf numFmtId="180" fontId="8" fillId="33" borderId="18" xfId="0" applyNumberFormat="1" applyFont="1" applyFill="1" applyBorder="1" applyAlignment="1">
      <alignment horizontal="center" vertical="center"/>
    </xf>
    <xf numFmtId="180" fontId="6" fillId="33" borderId="18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3" fontId="10" fillId="33" borderId="18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80" fontId="7" fillId="33" borderId="1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8" fontId="14" fillId="0" borderId="0" xfId="42" applyFont="1" applyAlignment="1">
      <alignment horizontal="center"/>
    </xf>
    <xf numFmtId="184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/>
    </xf>
    <xf numFmtId="184" fontId="18" fillId="0" borderId="0" xfId="0" applyNumberFormat="1" applyFont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184" fontId="16" fillId="0" borderId="18" xfId="0" applyNumberFormat="1" applyFont="1" applyBorder="1" applyAlignment="1">
      <alignment horizontal="center" vertical="center" wrapText="1"/>
    </xf>
    <xf numFmtId="49" fontId="17" fillId="35" borderId="18" xfId="0" applyNumberFormat="1" applyFont="1" applyFill="1" applyBorder="1" applyAlignment="1">
      <alignment horizontal="center" vertical="center"/>
    </xf>
    <xf numFmtId="49" fontId="34" fillId="35" borderId="18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vertical="center" wrapText="1"/>
    </xf>
    <xf numFmtId="180" fontId="17" fillId="35" borderId="19" xfId="0" applyNumberFormat="1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left" vertical="justify" wrapText="1"/>
    </xf>
    <xf numFmtId="180" fontId="15" fillId="34" borderId="19" xfId="0" applyNumberFormat="1" applyFont="1" applyFill="1" applyBorder="1" applyAlignment="1">
      <alignment horizontal="center" vertical="center"/>
    </xf>
    <xf numFmtId="49" fontId="18" fillId="0" borderId="18" xfId="0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vertical="justify" wrapText="1"/>
    </xf>
    <xf numFmtId="180" fontId="18" fillId="0" borderId="19" xfId="0" applyNumberFormat="1" applyFont="1" applyBorder="1" applyAlignment="1">
      <alignment horizontal="center" vertical="center"/>
    </xf>
    <xf numFmtId="180" fontId="18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wrapText="1"/>
    </xf>
    <xf numFmtId="180" fontId="12" fillId="0" borderId="19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vertical="top" wrapText="1"/>
    </xf>
    <xf numFmtId="49" fontId="15" fillId="34" borderId="18" xfId="0" applyNumberFormat="1" applyFont="1" applyFill="1" applyBorder="1" applyAlignment="1">
      <alignment horizontal="right" vertical="center" wrapText="1"/>
    </xf>
    <xf numFmtId="0" fontId="18" fillId="0" borderId="18" xfId="0" applyFont="1" applyBorder="1" applyAlignment="1">
      <alignment horizontal="left" vertical="justify" wrapText="1"/>
    </xf>
    <xf numFmtId="0" fontId="35" fillId="0" borderId="18" xfId="0" applyFont="1" applyBorder="1" applyAlignment="1">
      <alignment wrapText="1"/>
    </xf>
    <xf numFmtId="0" fontId="35" fillId="0" borderId="18" xfId="0" applyFont="1" applyBorder="1" applyAlignment="1">
      <alignment/>
    </xf>
    <xf numFmtId="0" fontId="19" fillId="0" borderId="18" xfId="0" applyFont="1" applyBorder="1" applyAlignment="1">
      <alignment vertical="justify" wrapText="1"/>
    </xf>
    <xf numFmtId="0" fontId="21" fillId="0" borderId="18" xfId="0" applyFont="1" applyBorder="1" applyAlignment="1">
      <alignment horizontal="left" wrapText="1"/>
    </xf>
    <xf numFmtId="180" fontId="12" fillId="0" borderId="18" xfId="0" applyNumberFormat="1" applyFont="1" applyBorder="1" applyAlignment="1">
      <alignment horizontal="center" vertical="center"/>
    </xf>
    <xf numFmtId="180" fontId="12" fillId="35" borderId="18" xfId="0" applyNumberFormat="1" applyFont="1" applyFill="1" applyBorder="1" applyAlignment="1">
      <alignment horizontal="center" vertical="center"/>
    </xf>
    <xf numFmtId="49" fontId="15" fillId="34" borderId="18" xfId="0" applyNumberFormat="1" applyFont="1" applyFill="1" applyBorder="1" applyAlignment="1">
      <alignment vertical="justify" wrapText="1"/>
    </xf>
    <xf numFmtId="49" fontId="34" fillId="35" borderId="18" xfId="0" applyNumberFormat="1" applyFont="1" applyFill="1" applyBorder="1" applyAlignment="1">
      <alignment horizontal="center" vertical="center" wrapText="1"/>
    </xf>
    <xf numFmtId="49" fontId="34" fillId="35" borderId="18" xfId="0" applyNumberFormat="1" applyFont="1" applyFill="1" applyBorder="1" applyAlignment="1">
      <alignment horizontal="right" vertical="center" wrapText="1"/>
    </xf>
    <xf numFmtId="49" fontId="17" fillId="35" borderId="18" xfId="0" applyNumberFormat="1" applyFont="1" applyFill="1" applyBorder="1" applyAlignment="1">
      <alignment vertical="justify" wrapText="1"/>
    </xf>
    <xf numFmtId="180" fontId="17" fillId="35" borderId="18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8" fillId="33" borderId="18" xfId="0" applyFont="1" applyFill="1" applyBorder="1" applyAlignment="1">
      <alignment horizontal="left" vertical="justify" wrapText="1"/>
    </xf>
    <xf numFmtId="180" fontId="18" fillId="33" borderId="19" xfId="0" applyNumberFormat="1" applyFont="1" applyFill="1" applyBorder="1" applyAlignment="1">
      <alignment horizontal="center" vertical="center"/>
    </xf>
    <xf numFmtId="180" fontId="12" fillId="33" borderId="19" xfId="0" applyNumberFormat="1" applyFont="1" applyFill="1" applyBorder="1" applyAlignment="1">
      <alignment horizontal="center" vertical="center"/>
    </xf>
    <xf numFmtId="49" fontId="12" fillId="35" borderId="18" xfId="0" applyNumberFormat="1" applyFont="1" applyFill="1" applyBorder="1" applyAlignment="1">
      <alignment horizontal="center" vertical="center"/>
    </xf>
    <xf numFmtId="49" fontId="12" fillId="35" borderId="18" xfId="0" applyNumberFormat="1" applyFont="1" applyFill="1" applyBorder="1" applyAlignment="1">
      <alignment horizontal="center" vertical="center" wrapText="1"/>
    </xf>
    <xf numFmtId="49" fontId="12" fillId="35" borderId="18" xfId="0" applyNumberFormat="1" applyFont="1" applyFill="1" applyBorder="1" applyAlignment="1">
      <alignment horizontal="right" vertical="center" wrapText="1"/>
    </xf>
    <xf numFmtId="49" fontId="17" fillId="35" borderId="18" xfId="0" applyNumberFormat="1" applyFont="1" applyFill="1" applyBorder="1" applyAlignment="1">
      <alignment horizontal="right" vertical="center" wrapText="1"/>
    </xf>
    <xf numFmtId="49" fontId="18" fillId="0" borderId="18" xfId="0" applyNumberFormat="1" applyFont="1" applyBorder="1" applyAlignment="1">
      <alignment vertical="justify" wrapText="1"/>
    </xf>
    <xf numFmtId="180" fontId="17" fillId="33" borderId="18" xfId="0" applyNumberFormat="1" applyFont="1" applyFill="1" applyBorder="1" applyAlignment="1">
      <alignment/>
    </xf>
    <xf numFmtId="180" fontId="17" fillId="33" borderId="1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8" xfId="0" applyFont="1" applyBorder="1" applyAlignment="1">
      <alignment horizontal="left" wrapText="1"/>
    </xf>
    <xf numFmtId="0" fontId="15" fillId="34" borderId="18" xfId="0" applyFont="1" applyFill="1" applyBorder="1" applyAlignment="1">
      <alignment horizontal="left" wrapText="1"/>
    </xf>
    <xf numFmtId="0" fontId="35" fillId="0" borderId="20" xfId="0" applyFont="1" applyBorder="1" applyAlignment="1">
      <alignment wrapText="1"/>
    </xf>
    <xf numFmtId="0" fontId="36" fillId="0" borderId="0" xfId="0" applyFont="1" applyAlignment="1">
      <alignment wrapText="1"/>
    </xf>
    <xf numFmtId="180" fontId="37" fillId="33" borderId="19" xfId="0" applyNumberFormat="1" applyFont="1" applyFill="1" applyBorder="1" applyAlignment="1">
      <alignment horizontal="center" vertical="center"/>
    </xf>
    <xf numFmtId="180" fontId="37" fillId="0" borderId="18" xfId="0" applyNumberFormat="1" applyFont="1" applyBorder="1" applyAlignment="1">
      <alignment horizontal="center" vertical="center"/>
    </xf>
    <xf numFmtId="180" fontId="37" fillId="33" borderId="18" xfId="0" applyNumberFormat="1" applyFont="1" applyFill="1" applyBorder="1" applyAlignment="1">
      <alignment horizontal="center" vertical="center"/>
    </xf>
    <xf numFmtId="0" fontId="38" fillId="0" borderId="20" xfId="0" applyFont="1" applyBorder="1" applyAlignment="1">
      <alignment wrapText="1"/>
    </xf>
    <xf numFmtId="49" fontId="37" fillId="0" borderId="18" xfId="0" applyNumberFormat="1" applyFont="1" applyBorder="1" applyAlignment="1">
      <alignment horizontal="center" vertical="center"/>
    </xf>
    <xf numFmtId="49" fontId="37" fillId="0" borderId="18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wrapText="1"/>
    </xf>
    <xf numFmtId="39" fontId="21" fillId="0" borderId="15" xfId="0" applyNumberFormat="1" applyFont="1" applyBorder="1" applyAlignment="1">
      <alignment horizontal="center" wrapText="1"/>
    </xf>
    <xf numFmtId="49" fontId="18" fillId="33" borderId="18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6" fillId="33" borderId="18" xfId="52" applyFont="1" applyFill="1" applyBorder="1" applyAlignment="1">
      <alignment horizontal="center" vertical="center" wrapText="1"/>
      <protection/>
    </xf>
    <xf numFmtId="49" fontId="41" fillId="35" borderId="18" xfId="0" applyNumberFormat="1" applyFont="1" applyFill="1" applyBorder="1" applyAlignment="1">
      <alignment horizontal="center" vertical="center"/>
    </xf>
    <xf numFmtId="49" fontId="41" fillId="35" borderId="18" xfId="0" applyNumberFormat="1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wrapText="1"/>
    </xf>
    <xf numFmtId="180" fontId="41" fillId="35" borderId="19" xfId="0" applyNumberFormat="1" applyFont="1" applyFill="1" applyBorder="1" applyAlignment="1">
      <alignment horizontal="center" vertical="center"/>
    </xf>
    <xf numFmtId="180" fontId="41" fillId="35" borderId="1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49" fontId="43" fillId="34" borderId="18" xfId="0" applyNumberFormat="1" applyFont="1" applyFill="1" applyBorder="1" applyAlignment="1">
      <alignment horizontal="center" vertical="center"/>
    </xf>
    <xf numFmtId="49" fontId="43" fillId="34" borderId="18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wrapText="1"/>
    </xf>
    <xf numFmtId="180" fontId="43" fillId="34" borderId="19" xfId="0" applyNumberFormat="1" applyFont="1" applyFill="1" applyBorder="1" applyAlignment="1">
      <alignment horizontal="center" vertical="center"/>
    </xf>
    <xf numFmtId="180" fontId="43" fillId="34" borderId="18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" fillId="35" borderId="20" xfId="0" applyFont="1" applyFill="1" applyBorder="1" applyAlignment="1">
      <alignment wrapText="1"/>
    </xf>
    <xf numFmtId="0" fontId="41" fillId="0" borderId="0" xfId="0" applyFont="1" applyAlignment="1">
      <alignment/>
    </xf>
    <xf numFmtId="49" fontId="8" fillId="34" borderId="18" xfId="0" applyNumberFormat="1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wrapText="1"/>
    </xf>
    <xf numFmtId="180" fontId="8" fillId="34" borderId="19" xfId="0" applyNumberFormat="1" applyFont="1" applyFill="1" applyBorder="1" applyAlignment="1">
      <alignment horizontal="center" vertical="center"/>
    </xf>
    <xf numFmtId="180" fontId="8" fillId="34" borderId="18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4" fillId="34" borderId="18" xfId="0" applyFont="1" applyFill="1" applyBorder="1" applyAlignment="1">
      <alignment horizontal="left" wrapText="1"/>
    </xf>
    <xf numFmtId="49" fontId="37" fillId="33" borderId="18" xfId="0" applyNumberFormat="1" applyFont="1" applyFill="1" applyBorder="1" applyAlignment="1">
      <alignment horizontal="center" vertical="center"/>
    </xf>
    <xf numFmtId="49" fontId="37" fillId="33" borderId="18" xfId="0" applyNumberFormat="1" applyFont="1" applyFill="1" applyBorder="1" applyAlignment="1">
      <alignment horizontal="center" vertical="center" wrapText="1"/>
    </xf>
    <xf numFmtId="49" fontId="37" fillId="33" borderId="18" xfId="0" applyNumberFormat="1" applyFont="1" applyFill="1" applyBorder="1" applyAlignment="1">
      <alignment horizontal="right" vertical="center" wrapText="1"/>
    </xf>
    <xf numFmtId="0" fontId="44" fillId="33" borderId="18" xfId="52" applyFont="1" applyFill="1" applyBorder="1" applyAlignment="1">
      <alignment horizontal="center" vertical="center" wrapText="1"/>
      <protection/>
    </xf>
    <xf numFmtId="0" fontId="37" fillId="33" borderId="0" xfId="0" applyFont="1" applyFill="1" applyAlignment="1">
      <alignment/>
    </xf>
    <xf numFmtId="2" fontId="24" fillId="0" borderId="15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21" fillId="0" borderId="15" xfId="0" applyNumberFormat="1" applyFont="1" applyBorder="1" applyAlignment="1">
      <alignment horizontal="center" wrapText="1"/>
    </xf>
    <xf numFmtId="2" fontId="21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8" fontId="14" fillId="0" borderId="0" xfId="42" applyFont="1" applyAlignment="1">
      <alignment horizontal="center"/>
    </xf>
    <xf numFmtId="0" fontId="23" fillId="0" borderId="0" xfId="0" applyFont="1" applyAlignment="1">
      <alignment horizontal="center" vertical="center"/>
    </xf>
    <xf numFmtId="49" fontId="17" fillId="0" borderId="19" xfId="0" applyNumberFormat="1" applyFont="1" applyBorder="1" applyAlignment="1">
      <alignment horizontal="left" vertical="center"/>
    </xf>
    <xf numFmtId="49" fontId="17" fillId="0" borderId="21" xfId="0" applyNumberFormat="1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left" vertical="center"/>
    </xf>
    <xf numFmtId="0" fontId="32" fillId="0" borderId="0" xfId="0" applyFont="1" applyAlignment="1">
      <alignment horizontal="right" vertical="top" wrapText="1"/>
    </xf>
    <xf numFmtId="0" fontId="33" fillId="0" borderId="0" xfId="0" applyFont="1" applyAlignment="1">
      <alignment/>
    </xf>
    <xf numFmtId="0" fontId="12" fillId="33" borderId="0" xfId="0" applyFont="1" applyFill="1" applyAlignment="1">
      <alignment horizontal="right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0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7" fillId="0" borderId="23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9.140625" style="0" customWidth="1"/>
    <col min="2" max="2" width="24.140625" style="0" customWidth="1"/>
    <col min="3" max="3" width="12.421875" style="0" customWidth="1"/>
    <col min="4" max="4" width="12.8515625" style="0" customWidth="1"/>
    <col min="5" max="5" width="10.7109375" style="0" customWidth="1"/>
    <col min="6" max="6" width="11.00390625" style="0" customWidth="1"/>
  </cols>
  <sheetData>
    <row r="1" spans="1:6" ht="14.25">
      <c r="A1" s="1"/>
      <c r="B1" s="1"/>
      <c r="C1" s="1"/>
      <c r="D1" s="1"/>
      <c r="E1" s="182" t="s">
        <v>0</v>
      </c>
      <c r="F1" s="182"/>
    </row>
    <row r="2" spans="1:6" ht="14.25">
      <c r="A2" s="183" t="s">
        <v>243</v>
      </c>
      <c r="B2" s="183"/>
      <c r="C2" s="183"/>
      <c r="D2" s="183"/>
      <c r="E2" s="183"/>
      <c r="F2" s="183"/>
    </row>
    <row r="3" spans="1:6" ht="14.25">
      <c r="A3" s="1"/>
      <c r="B3" s="182" t="s">
        <v>212</v>
      </c>
      <c r="C3" s="182"/>
      <c r="D3" s="182"/>
      <c r="E3" s="182"/>
      <c r="F3" s="182"/>
    </row>
    <row r="4" spans="1:6" ht="14.25">
      <c r="A4" s="1"/>
      <c r="B4" s="1"/>
      <c r="C4" s="182" t="s">
        <v>213</v>
      </c>
      <c r="D4" s="182"/>
      <c r="E4" s="182"/>
      <c r="F4" s="182"/>
    </row>
    <row r="5" spans="3:6" ht="12.75">
      <c r="C5" s="2"/>
      <c r="D5" s="2"/>
      <c r="E5" s="2"/>
      <c r="F5" s="2"/>
    </row>
    <row r="6" spans="1:6" ht="15.75" customHeight="1">
      <c r="A6" s="181" t="s">
        <v>2</v>
      </c>
      <c r="B6" s="181"/>
      <c r="C6" s="181"/>
      <c r="D6" s="181"/>
      <c r="E6" s="181"/>
      <c r="F6" s="181"/>
    </row>
    <row r="7" spans="1:6" ht="15" customHeight="1">
      <c r="A7" s="181" t="s">
        <v>211</v>
      </c>
      <c r="B7" s="181"/>
      <c r="C7" s="181"/>
      <c r="D7" s="181"/>
      <c r="E7" s="181"/>
      <c r="F7" s="181"/>
    </row>
    <row r="8" ht="12.75">
      <c r="E8" t="s">
        <v>3</v>
      </c>
    </row>
    <row r="9" spans="1:6" ht="62.25" customHeight="1">
      <c r="A9" s="72" t="s">
        <v>4</v>
      </c>
      <c r="B9" s="72" t="s">
        <v>5</v>
      </c>
      <c r="C9" s="72" t="s">
        <v>214</v>
      </c>
      <c r="D9" s="72" t="s">
        <v>215</v>
      </c>
      <c r="E9" s="73" t="s">
        <v>6</v>
      </c>
      <c r="F9" s="72" t="s">
        <v>7</v>
      </c>
    </row>
    <row r="10" spans="1:6" ht="45" customHeight="1">
      <c r="A10" s="74" t="s">
        <v>8</v>
      </c>
      <c r="B10" s="75" t="s">
        <v>9</v>
      </c>
      <c r="C10" s="76">
        <f>SUM(C11,C15,C22,C28,C21+C30+C13+C18)</f>
        <v>13136.8</v>
      </c>
      <c r="D10" s="76">
        <f>SUM(D11,D15,D22,D28,D21+D30+D13+D18)</f>
        <v>14112.816490000001</v>
      </c>
      <c r="E10" s="76">
        <f>SUM(D10/C10*100)</f>
        <v>107.4296365172645</v>
      </c>
      <c r="F10" s="77">
        <f aca="true" t="shared" si="0" ref="F10:F41">SUM(D10-C10)</f>
        <v>976.0164900000018</v>
      </c>
    </row>
    <row r="11" spans="1:6" ht="12.75">
      <c r="A11" s="74" t="s">
        <v>10</v>
      </c>
      <c r="B11" s="74" t="s">
        <v>11</v>
      </c>
      <c r="C11" s="68">
        <f>SUM(C12)</f>
        <v>5358.7</v>
      </c>
      <c r="D11" s="68">
        <f>SUM(D12)</f>
        <v>5831.38926</v>
      </c>
      <c r="E11" s="68">
        <f aca="true" t="shared" si="1" ref="E11:E41">SUM(D11/C11*100)</f>
        <v>108.8209688917088</v>
      </c>
      <c r="F11" s="64">
        <f t="shared" si="0"/>
        <v>472.6892600000001</v>
      </c>
    </row>
    <row r="12" spans="1:6" ht="24">
      <c r="A12" s="67" t="s">
        <v>12</v>
      </c>
      <c r="B12" s="67" t="s">
        <v>13</v>
      </c>
      <c r="C12" s="63">
        <v>5358.7</v>
      </c>
      <c r="D12" s="63">
        <v>5831.38926</v>
      </c>
      <c r="E12" s="63">
        <f t="shared" si="1"/>
        <v>108.8209688917088</v>
      </c>
      <c r="F12" s="64">
        <f t="shared" si="0"/>
        <v>472.6892600000001</v>
      </c>
    </row>
    <row r="13" spans="1:6" ht="12.75">
      <c r="A13" s="74" t="s">
        <v>14</v>
      </c>
      <c r="B13" s="74" t="s">
        <v>15</v>
      </c>
      <c r="C13" s="78">
        <f>SUM(C14)</f>
        <v>2.5</v>
      </c>
      <c r="D13" s="78">
        <f>SUM(D14)</f>
        <v>1.98929</v>
      </c>
      <c r="E13" s="78">
        <f t="shared" si="1"/>
        <v>79.5716</v>
      </c>
      <c r="F13" s="66">
        <f t="shared" si="0"/>
        <v>-0.51071</v>
      </c>
    </row>
    <row r="14" spans="1:6" ht="24">
      <c r="A14" s="67" t="s">
        <v>16</v>
      </c>
      <c r="B14" s="67" t="s">
        <v>17</v>
      </c>
      <c r="C14" s="65">
        <v>2.5</v>
      </c>
      <c r="D14" s="65">
        <v>1.98929</v>
      </c>
      <c r="E14" s="65">
        <f t="shared" si="1"/>
        <v>79.5716</v>
      </c>
      <c r="F14" s="66">
        <f t="shared" si="0"/>
        <v>-0.51071</v>
      </c>
    </row>
    <row r="15" spans="1:6" ht="12.75">
      <c r="A15" s="74" t="s">
        <v>18</v>
      </c>
      <c r="B15" s="74" t="s">
        <v>19</v>
      </c>
      <c r="C15" s="68">
        <f>SUM(C16,C17)</f>
        <v>2141.3</v>
      </c>
      <c r="D15" s="68">
        <f>SUM(D16,D17)</f>
        <v>2574.16253</v>
      </c>
      <c r="E15" s="68">
        <f t="shared" si="1"/>
        <v>120.2149409237379</v>
      </c>
      <c r="F15" s="64">
        <f t="shared" si="0"/>
        <v>432.8625299999999</v>
      </c>
    </row>
    <row r="16" spans="1:6" ht="24">
      <c r="A16" s="67" t="s">
        <v>20</v>
      </c>
      <c r="B16" s="67" t="s">
        <v>21</v>
      </c>
      <c r="C16" s="63">
        <v>149.8</v>
      </c>
      <c r="D16" s="63">
        <v>163.26723</v>
      </c>
      <c r="E16" s="63">
        <f t="shared" si="1"/>
        <v>108.99014018691588</v>
      </c>
      <c r="F16" s="64">
        <f t="shared" si="0"/>
        <v>13.46723</v>
      </c>
    </row>
    <row r="17" spans="1:6" ht="12.75">
      <c r="A17" s="67" t="s">
        <v>22</v>
      </c>
      <c r="B17" s="67" t="s">
        <v>23</v>
      </c>
      <c r="C17" s="63">
        <v>1991.5</v>
      </c>
      <c r="D17" s="63">
        <v>2410.8953</v>
      </c>
      <c r="E17" s="63">
        <f t="shared" si="1"/>
        <v>121.0592668842581</v>
      </c>
      <c r="F17" s="64">
        <f t="shared" si="0"/>
        <v>419.39530000000013</v>
      </c>
    </row>
    <row r="18" spans="1:6" ht="24" hidden="1">
      <c r="A18" s="74" t="s">
        <v>24</v>
      </c>
      <c r="B18" s="74" t="s">
        <v>25</v>
      </c>
      <c r="C18" s="78">
        <f>SUM(C19)</f>
        <v>0</v>
      </c>
      <c r="D18" s="78">
        <f>SUM(D19)</f>
        <v>0</v>
      </c>
      <c r="E18" s="78"/>
      <c r="F18" s="66">
        <f t="shared" si="0"/>
        <v>0</v>
      </c>
    </row>
    <row r="19" spans="1:6" ht="94.5" customHeight="1" hidden="1">
      <c r="A19" s="74" t="s">
        <v>26</v>
      </c>
      <c r="B19" s="74" t="s">
        <v>27</v>
      </c>
      <c r="C19" s="78"/>
      <c r="D19" s="78">
        <v>0</v>
      </c>
      <c r="E19" s="65"/>
      <c r="F19" s="66">
        <f t="shared" si="0"/>
        <v>0</v>
      </c>
    </row>
    <row r="20" spans="1:6" ht="71.25" customHeight="1">
      <c r="A20" s="74" t="s">
        <v>28</v>
      </c>
      <c r="B20" s="74" t="s">
        <v>29</v>
      </c>
      <c r="C20" s="63">
        <f>SUM(C21)</f>
        <v>69.5</v>
      </c>
      <c r="D20" s="68">
        <f>D21</f>
        <v>91.86639</v>
      </c>
      <c r="E20" s="68">
        <v>0</v>
      </c>
      <c r="F20" s="64">
        <f t="shared" si="0"/>
        <v>22.366389999999996</v>
      </c>
    </row>
    <row r="21" spans="1:6" ht="61.5" customHeight="1">
      <c r="A21" s="67" t="s">
        <v>30</v>
      </c>
      <c r="B21" s="67" t="s">
        <v>31</v>
      </c>
      <c r="C21" s="63">
        <v>69.5</v>
      </c>
      <c r="D21" s="63">
        <v>91.86639</v>
      </c>
      <c r="E21" s="63">
        <v>0</v>
      </c>
      <c r="F21" s="64">
        <f t="shared" si="0"/>
        <v>22.366389999999996</v>
      </c>
    </row>
    <row r="22" spans="1:6" ht="60">
      <c r="A22" s="74" t="s">
        <v>32</v>
      </c>
      <c r="B22" s="74" t="s">
        <v>33</v>
      </c>
      <c r="C22" s="68">
        <f>C23</f>
        <v>643.8</v>
      </c>
      <c r="D22" s="68">
        <f>D23</f>
        <v>692.65795</v>
      </c>
      <c r="E22" s="68">
        <f t="shared" si="1"/>
        <v>107.58899502951229</v>
      </c>
      <c r="F22" s="64">
        <f t="shared" si="0"/>
        <v>48.85795000000007</v>
      </c>
    </row>
    <row r="23" spans="1:6" s="148" customFormat="1" ht="144" customHeight="1">
      <c r="A23" s="74" t="s">
        <v>154</v>
      </c>
      <c r="B23" s="74" t="s">
        <v>34</v>
      </c>
      <c r="C23" s="68">
        <f>C25+C26+C27</f>
        <v>643.8</v>
      </c>
      <c r="D23" s="68">
        <f>D25+D26+D27</f>
        <v>692.65795</v>
      </c>
      <c r="E23" s="68">
        <f t="shared" si="1"/>
        <v>107.58899502951229</v>
      </c>
      <c r="F23" s="64">
        <f t="shared" si="0"/>
        <v>48.85795000000007</v>
      </c>
    </row>
    <row r="24" spans="1:6" ht="15" customHeight="1">
      <c r="A24" s="67"/>
      <c r="B24" s="67" t="s">
        <v>47</v>
      </c>
      <c r="C24" s="63"/>
      <c r="D24" s="63"/>
      <c r="E24" s="63"/>
      <c r="F24" s="64"/>
    </row>
    <row r="25" spans="1:6" ht="126.75" customHeight="1">
      <c r="A25" s="67" t="s">
        <v>206</v>
      </c>
      <c r="B25" s="67" t="s">
        <v>210</v>
      </c>
      <c r="C25" s="63">
        <v>415.6</v>
      </c>
      <c r="D25" s="63">
        <v>458.52881</v>
      </c>
      <c r="E25" s="63">
        <f t="shared" si="1"/>
        <v>110.32935755534167</v>
      </c>
      <c r="F25" s="69">
        <f t="shared" si="0"/>
        <v>42.92881</v>
      </c>
    </row>
    <row r="26" spans="1:6" ht="159.75" customHeight="1">
      <c r="A26" s="67" t="s">
        <v>208</v>
      </c>
      <c r="B26" s="147" t="s">
        <v>209</v>
      </c>
      <c r="C26" s="63">
        <v>5</v>
      </c>
      <c r="D26" s="63">
        <v>4.7508</v>
      </c>
      <c r="E26" s="63">
        <f t="shared" si="1"/>
        <v>95.016</v>
      </c>
      <c r="F26" s="69">
        <f t="shared" si="0"/>
        <v>-0.2492000000000001</v>
      </c>
    </row>
    <row r="27" spans="1:6" ht="100.5" customHeight="1">
      <c r="A27" s="67" t="s">
        <v>205</v>
      </c>
      <c r="B27" s="67" t="s">
        <v>207</v>
      </c>
      <c r="C27" s="63">
        <v>223.2</v>
      </c>
      <c r="D27" s="63">
        <v>229.37834</v>
      </c>
      <c r="E27" s="63">
        <f t="shared" si="1"/>
        <v>102.76807347670251</v>
      </c>
      <c r="F27" s="69">
        <f t="shared" si="0"/>
        <v>6.17834000000002</v>
      </c>
    </row>
    <row r="28" spans="1:6" ht="84">
      <c r="A28" s="74" t="s">
        <v>35</v>
      </c>
      <c r="B28" s="74" t="s">
        <v>36</v>
      </c>
      <c r="C28" s="68">
        <v>4921</v>
      </c>
      <c r="D28" s="68">
        <v>4920.75107</v>
      </c>
      <c r="E28" s="68">
        <f t="shared" si="1"/>
        <v>99.9949414753099</v>
      </c>
      <c r="F28" s="64">
        <f t="shared" si="0"/>
        <v>-0.24892999999974563</v>
      </c>
    </row>
    <row r="29" spans="1:6" ht="46.5" customHeight="1" hidden="1">
      <c r="A29" s="74" t="s">
        <v>37</v>
      </c>
      <c r="B29" s="74" t="s">
        <v>38</v>
      </c>
      <c r="C29" s="68">
        <f>SUM(C30)</f>
        <v>0</v>
      </c>
      <c r="D29" s="68">
        <f>SUM(D30)</f>
        <v>0</v>
      </c>
      <c r="E29" s="68">
        <v>0</v>
      </c>
      <c r="F29" s="64">
        <f t="shared" si="0"/>
        <v>0</v>
      </c>
    </row>
    <row r="30" spans="1:6" ht="36" hidden="1">
      <c r="A30" s="67" t="s">
        <v>39</v>
      </c>
      <c r="B30" s="67" t="s">
        <v>40</v>
      </c>
      <c r="C30" s="68">
        <v>0</v>
      </c>
      <c r="D30" s="68"/>
      <c r="E30" s="68">
        <v>0</v>
      </c>
      <c r="F30" s="64">
        <f t="shared" si="0"/>
        <v>0</v>
      </c>
    </row>
    <row r="31" spans="1:6" ht="30">
      <c r="A31" s="74" t="s">
        <v>41</v>
      </c>
      <c r="B31" s="75" t="s">
        <v>42</v>
      </c>
      <c r="C31" s="76">
        <f>SUM(C35,C39,C36,C38,C37+C40)</f>
        <v>1293.706</v>
      </c>
      <c r="D31" s="76">
        <f>SUM(D35,D39,D36,D38,D37+D40)</f>
        <v>1293.706</v>
      </c>
      <c r="E31" s="76">
        <f t="shared" si="1"/>
        <v>100</v>
      </c>
      <c r="F31" s="77">
        <f t="shared" si="0"/>
        <v>0</v>
      </c>
    </row>
    <row r="32" spans="1:6" ht="48">
      <c r="A32" s="74" t="s">
        <v>43</v>
      </c>
      <c r="B32" s="74" t="s">
        <v>44</v>
      </c>
      <c r="C32" s="68">
        <f>SUM(C35,C39+C38+C40)</f>
        <v>1293.7060000000001</v>
      </c>
      <c r="D32" s="68">
        <f>SUM(D35+D38+D39+D40)</f>
        <v>1293.706</v>
      </c>
      <c r="E32" s="68">
        <f t="shared" si="1"/>
        <v>99.99999999999997</v>
      </c>
      <c r="F32" s="64">
        <f t="shared" si="0"/>
        <v>-2.2737367544323206E-13</v>
      </c>
    </row>
    <row r="33" spans="1:6" ht="39" customHeight="1">
      <c r="A33" s="74" t="s">
        <v>45</v>
      </c>
      <c r="B33" s="74" t="s">
        <v>46</v>
      </c>
      <c r="C33" s="68">
        <f>SUM(C35,C37)</f>
        <v>674.4</v>
      </c>
      <c r="D33" s="68">
        <f>SUM(D35,D37)</f>
        <v>674.4</v>
      </c>
      <c r="E33" s="68">
        <f t="shared" si="1"/>
        <v>100</v>
      </c>
      <c r="F33" s="64">
        <f t="shared" si="0"/>
        <v>0</v>
      </c>
    </row>
    <row r="34" spans="1:6" ht="12.75">
      <c r="A34" s="67"/>
      <c r="B34" s="67" t="s">
        <v>47</v>
      </c>
      <c r="C34" s="63"/>
      <c r="D34" s="63"/>
      <c r="E34" s="68"/>
      <c r="F34" s="64"/>
    </row>
    <row r="35" spans="1:6" ht="36">
      <c r="A35" s="79" t="s">
        <v>155</v>
      </c>
      <c r="B35" s="67" t="s">
        <v>48</v>
      </c>
      <c r="C35" s="63">
        <v>674.4</v>
      </c>
      <c r="D35" s="63">
        <v>674.4</v>
      </c>
      <c r="E35" s="68">
        <f t="shared" si="1"/>
        <v>100</v>
      </c>
      <c r="F35" s="64">
        <f t="shared" si="0"/>
        <v>0</v>
      </c>
    </row>
    <row r="36" spans="1:6" ht="49.5" customHeight="1" hidden="1">
      <c r="A36" s="80">
        <v>20201003100000100</v>
      </c>
      <c r="B36" s="81" t="s">
        <v>49</v>
      </c>
      <c r="C36" s="63">
        <v>0</v>
      </c>
      <c r="D36" s="63">
        <v>0</v>
      </c>
      <c r="E36" s="68" t="e">
        <f t="shared" si="1"/>
        <v>#DIV/0!</v>
      </c>
      <c r="F36" s="64">
        <f t="shared" si="0"/>
        <v>0</v>
      </c>
    </row>
    <row r="37" spans="1:6" ht="49.5" customHeight="1" hidden="1">
      <c r="A37" s="79" t="s">
        <v>156</v>
      </c>
      <c r="B37" s="81" t="s">
        <v>49</v>
      </c>
      <c r="C37" s="63"/>
      <c r="D37" s="63"/>
      <c r="E37" s="68"/>
      <c r="F37" s="64">
        <f t="shared" si="0"/>
        <v>0</v>
      </c>
    </row>
    <row r="38" spans="1:6" ht="84.75" customHeight="1" hidden="1">
      <c r="A38" s="82" t="s">
        <v>152</v>
      </c>
      <c r="B38" s="67" t="s">
        <v>153</v>
      </c>
      <c r="C38" s="65"/>
      <c r="D38" s="65"/>
      <c r="E38" s="65"/>
      <c r="F38" s="69">
        <f t="shared" si="0"/>
        <v>0</v>
      </c>
    </row>
    <row r="39" spans="1:6" ht="72">
      <c r="A39" s="74" t="s">
        <v>50</v>
      </c>
      <c r="B39" s="74" t="s">
        <v>51</v>
      </c>
      <c r="C39" s="68">
        <v>289.306</v>
      </c>
      <c r="D39" s="68">
        <v>289.306</v>
      </c>
      <c r="E39" s="68">
        <f t="shared" si="1"/>
        <v>100</v>
      </c>
      <c r="F39" s="64">
        <f t="shared" si="0"/>
        <v>0</v>
      </c>
    </row>
    <row r="40" spans="1:6" ht="48">
      <c r="A40" s="149" t="s">
        <v>226</v>
      </c>
      <c r="B40" s="149" t="s">
        <v>225</v>
      </c>
      <c r="C40" s="68">
        <v>330</v>
      </c>
      <c r="D40" s="68">
        <v>330</v>
      </c>
      <c r="E40" s="68">
        <f t="shared" si="1"/>
        <v>100</v>
      </c>
      <c r="F40" s="64">
        <f t="shared" si="0"/>
        <v>0</v>
      </c>
    </row>
    <row r="41" spans="1:6" ht="15">
      <c r="A41" s="83"/>
      <c r="B41" s="84" t="s">
        <v>52</v>
      </c>
      <c r="C41" s="85">
        <f>SUM(C31,C10)</f>
        <v>14430.506</v>
      </c>
      <c r="D41" s="85">
        <f>SUM(D31,D10)</f>
        <v>15406.522490000001</v>
      </c>
      <c r="E41" s="85">
        <f t="shared" si="1"/>
        <v>106.76356386948595</v>
      </c>
      <c r="F41" s="77">
        <f t="shared" si="0"/>
        <v>976.0164900000018</v>
      </c>
    </row>
    <row r="42" spans="1:6" ht="12.75">
      <c r="A42" s="86"/>
      <c r="B42" s="86"/>
      <c r="C42" s="86"/>
      <c r="D42" s="86"/>
      <c r="E42" s="86"/>
      <c r="F42" s="86"/>
    </row>
    <row r="43" spans="1:6" ht="12.75">
      <c r="A43" s="86"/>
      <c r="B43" s="86"/>
      <c r="C43" s="86"/>
      <c r="D43" s="86"/>
      <c r="E43" s="86"/>
      <c r="F43" s="86"/>
    </row>
    <row r="44" spans="1:6" ht="12.75">
      <c r="A44" s="86"/>
      <c r="B44" s="86"/>
      <c r="C44" s="86"/>
      <c r="D44" s="86"/>
      <c r="E44" s="86"/>
      <c r="F44" s="86"/>
    </row>
    <row r="45" spans="1:6" ht="12.75">
      <c r="A45" s="86"/>
      <c r="B45" s="86"/>
      <c r="C45" s="86"/>
      <c r="D45" s="86"/>
      <c r="E45" s="86"/>
      <c r="F45" s="86"/>
    </row>
  </sheetData>
  <sheetProtection/>
  <mergeCells count="6">
    <mergeCell ref="A6:F6"/>
    <mergeCell ref="A7:F7"/>
    <mergeCell ref="E1:F1"/>
    <mergeCell ref="A2:F2"/>
    <mergeCell ref="B3:F3"/>
    <mergeCell ref="C4:F4"/>
  </mergeCells>
  <printOptions/>
  <pageMargins left="0.75" right="0.75" top="1" bottom="1" header="0.5" footer="0.5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28125" style="3" customWidth="1"/>
    <col min="2" max="2" width="9.57421875" style="3" customWidth="1"/>
    <col min="3" max="3" width="9.8515625" style="3" customWidth="1"/>
    <col min="4" max="4" width="5.57421875" style="3" customWidth="1"/>
    <col min="5" max="5" width="43.00390625" style="4" customWidth="1"/>
    <col min="6" max="6" width="14.00390625" style="3" customWidth="1"/>
    <col min="7" max="7" width="14.57421875" style="88" customWidth="1"/>
    <col min="8" max="8" width="12.140625" style="88" customWidth="1"/>
    <col min="9" max="9" width="14.140625" style="88" customWidth="1"/>
    <col min="10" max="16384" width="9.140625" style="3" customWidth="1"/>
  </cols>
  <sheetData>
    <row r="1" spans="1:9" ht="12.75" customHeight="1">
      <c r="A1" s="194"/>
      <c r="B1" s="194"/>
      <c r="C1" s="194"/>
      <c r="D1" s="194"/>
      <c r="E1" s="195" t="s">
        <v>244</v>
      </c>
      <c r="F1" s="195"/>
      <c r="G1" s="195"/>
      <c r="H1" s="195"/>
      <c r="I1" s="195"/>
    </row>
    <row r="2" spans="1:9" ht="14.25" customHeight="1">
      <c r="A2" s="189"/>
      <c r="B2" s="189"/>
      <c r="C2" s="189"/>
      <c r="D2" s="189"/>
      <c r="E2" s="191" t="s">
        <v>53</v>
      </c>
      <c r="F2" s="191"/>
      <c r="G2" s="191"/>
      <c r="H2" s="191"/>
      <c r="I2" s="191"/>
    </row>
    <row r="3" spans="1:9" ht="14.25" customHeight="1">
      <c r="A3" s="189"/>
      <c r="B3" s="190"/>
      <c r="C3" s="190"/>
      <c r="D3" s="190"/>
      <c r="E3" s="191" t="s">
        <v>219</v>
      </c>
      <c r="F3" s="191"/>
      <c r="G3" s="191"/>
      <c r="H3" s="191"/>
      <c r="I3" s="191"/>
    </row>
    <row r="4" spans="1:4" ht="14.25" customHeight="1">
      <c r="A4" s="192"/>
      <c r="B4" s="193"/>
      <c r="C4" s="193"/>
      <c r="D4" s="193"/>
    </row>
    <row r="5" spans="1:4" ht="14.25" customHeight="1">
      <c r="A5" s="189"/>
      <c r="B5" s="189"/>
      <c r="C5" s="189"/>
      <c r="D5" s="189"/>
    </row>
    <row r="6" spans="1:4" ht="15">
      <c r="A6" s="189"/>
      <c r="B6" s="189"/>
      <c r="C6" s="189"/>
      <c r="D6" s="189"/>
    </row>
    <row r="7" spans="1:10" ht="16.5">
      <c r="A7" s="184" t="s">
        <v>158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9" ht="15.75">
      <c r="A8" s="185" t="s">
        <v>1</v>
      </c>
      <c r="B8" s="185"/>
      <c r="C8" s="185"/>
      <c r="D8" s="185"/>
      <c r="E8" s="185"/>
      <c r="F8" s="185"/>
      <c r="G8" s="185"/>
      <c r="H8" s="185"/>
      <c r="I8" s="185"/>
    </row>
    <row r="9" spans="1:10" ht="16.5">
      <c r="A9" s="184" t="s">
        <v>218</v>
      </c>
      <c r="B9" s="184"/>
      <c r="C9" s="184"/>
      <c r="D9" s="184"/>
      <c r="E9" s="184"/>
      <c r="F9" s="184"/>
      <c r="G9" s="184"/>
      <c r="H9" s="184"/>
      <c r="I9" s="184"/>
      <c r="J9" s="184"/>
    </row>
    <row r="10" spans="1:4" ht="12.75" customHeight="1">
      <c r="A10" s="185"/>
      <c r="B10" s="185"/>
      <c r="C10" s="185"/>
      <c r="D10" s="185"/>
    </row>
    <row r="11" spans="1:4" ht="12.75" customHeight="1">
      <c r="A11" s="87"/>
      <c r="B11" s="87"/>
      <c r="C11" s="87"/>
      <c r="D11" s="87"/>
    </row>
    <row r="12" spans="4:9" ht="12.75">
      <c r="D12" s="89"/>
      <c r="I12" s="90" t="s">
        <v>3</v>
      </c>
    </row>
    <row r="13" spans="1:9" ht="50.25" customHeight="1">
      <c r="A13" s="51" t="s">
        <v>54</v>
      </c>
      <c r="B13" s="51" t="s">
        <v>55</v>
      </c>
      <c r="C13" s="50" t="s">
        <v>56</v>
      </c>
      <c r="D13" s="50" t="s">
        <v>57</v>
      </c>
      <c r="E13" s="50" t="s">
        <v>58</v>
      </c>
      <c r="F13" s="91" t="s">
        <v>216</v>
      </c>
      <c r="G13" s="92" t="s">
        <v>217</v>
      </c>
      <c r="H13" s="92" t="s">
        <v>59</v>
      </c>
      <c r="I13" s="92" t="s">
        <v>60</v>
      </c>
    </row>
    <row r="14" spans="1:9" ht="14.25" customHeight="1">
      <c r="A14" s="93" t="s">
        <v>61</v>
      </c>
      <c r="B14" s="94"/>
      <c r="C14" s="95"/>
      <c r="D14" s="95"/>
      <c r="E14" s="96" t="s">
        <v>62</v>
      </c>
      <c r="F14" s="97">
        <f>F15+F19+F36+F39+F42</f>
        <v>3708.5009999999997</v>
      </c>
      <c r="G14" s="97">
        <f>G15+G19+G36+G39+G42</f>
        <v>3706.63436</v>
      </c>
      <c r="H14" s="97">
        <f>G14/F14*100</f>
        <v>99.9496659162287</v>
      </c>
      <c r="I14" s="97">
        <f>G14-F14</f>
        <v>-1.8666399999997338</v>
      </c>
    </row>
    <row r="15" spans="1:9" ht="41.25" customHeight="1" hidden="1">
      <c r="A15" s="52" t="s">
        <v>61</v>
      </c>
      <c r="B15" s="52" t="s">
        <v>63</v>
      </c>
      <c r="C15" s="53"/>
      <c r="D15" s="53"/>
      <c r="E15" s="98" t="s">
        <v>64</v>
      </c>
      <c r="F15" s="99">
        <f>SUM(F16)</f>
        <v>0</v>
      </c>
      <c r="G15" s="54">
        <f>G16</f>
        <v>0</v>
      </c>
      <c r="H15" s="54" t="e">
        <f aca="true" t="shared" si="0" ref="H15:H88">G15/F15*100</f>
        <v>#DIV/0!</v>
      </c>
      <c r="I15" s="54">
        <f>G15-F15</f>
        <v>0</v>
      </c>
    </row>
    <row r="16" spans="1:9" s="5" customFormat="1" ht="14.25" customHeight="1" hidden="1">
      <c r="A16" s="60" t="s">
        <v>61</v>
      </c>
      <c r="B16" s="60" t="s">
        <v>63</v>
      </c>
      <c r="C16" s="61" t="s">
        <v>65</v>
      </c>
      <c r="D16" s="100"/>
      <c r="E16" s="101" t="s">
        <v>66</v>
      </c>
      <c r="F16" s="102">
        <f>F17+F18</f>
        <v>0</v>
      </c>
      <c r="G16" s="103">
        <f>G17+G18</f>
        <v>0</v>
      </c>
      <c r="H16" s="62" t="e">
        <f t="shared" si="0"/>
        <v>#DIV/0!</v>
      </c>
      <c r="I16" s="62">
        <f aca="true" t="shared" si="1" ref="I16:I88">G16-F16</f>
        <v>0</v>
      </c>
    </row>
    <row r="17" spans="1:9" s="5" customFormat="1" ht="14.25" customHeight="1" hidden="1">
      <c r="A17" s="55" t="s">
        <v>61</v>
      </c>
      <c r="B17" s="55" t="s">
        <v>63</v>
      </c>
      <c r="C17" s="56" t="s">
        <v>65</v>
      </c>
      <c r="D17" s="56" t="s">
        <v>159</v>
      </c>
      <c r="E17" s="104" t="s">
        <v>160</v>
      </c>
      <c r="F17" s="105"/>
      <c r="G17" s="57"/>
      <c r="H17" s="58"/>
      <c r="I17" s="58">
        <f t="shared" si="1"/>
        <v>0</v>
      </c>
    </row>
    <row r="18" spans="1:9" s="5" customFormat="1" ht="32.25" customHeight="1" hidden="1">
      <c r="A18" s="55" t="s">
        <v>61</v>
      </c>
      <c r="B18" s="55" t="s">
        <v>63</v>
      </c>
      <c r="C18" s="56" t="s">
        <v>65</v>
      </c>
      <c r="D18" s="56" t="s">
        <v>161</v>
      </c>
      <c r="E18" s="106" t="s">
        <v>162</v>
      </c>
      <c r="F18" s="105"/>
      <c r="G18" s="103"/>
      <c r="H18" s="58"/>
      <c r="I18" s="58">
        <f t="shared" si="1"/>
        <v>0</v>
      </c>
    </row>
    <row r="19" spans="1:9" s="5" customFormat="1" ht="51.75" customHeight="1">
      <c r="A19" s="52" t="s">
        <v>61</v>
      </c>
      <c r="B19" s="52" t="s">
        <v>67</v>
      </c>
      <c r="C19" s="53"/>
      <c r="D19" s="107"/>
      <c r="E19" s="98" t="s">
        <v>68</v>
      </c>
      <c r="F19" s="99">
        <f>F20+F32+F34+F30+F27</f>
        <v>3577.0009999999997</v>
      </c>
      <c r="G19" s="99">
        <f>G20+G32+G34+G30+G27</f>
        <v>3575.1384199999998</v>
      </c>
      <c r="H19" s="54">
        <f t="shared" si="0"/>
        <v>99.94792900533156</v>
      </c>
      <c r="I19" s="54">
        <f t="shared" si="1"/>
        <v>-1.86257999999998</v>
      </c>
    </row>
    <row r="20" spans="1:9" s="5" customFormat="1" ht="14.25" customHeight="1">
      <c r="A20" s="60" t="s">
        <v>61</v>
      </c>
      <c r="B20" s="60" t="s">
        <v>67</v>
      </c>
      <c r="C20" s="61" t="s">
        <v>69</v>
      </c>
      <c r="D20" s="100"/>
      <c r="E20" s="108" t="s">
        <v>70</v>
      </c>
      <c r="F20" s="102">
        <f>F21+F22+F24+F25+F26+F23</f>
        <v>2298.49</v>
      </c>
      <c r="G20" s="103">
        <f>G21+G22+G23+G24+G25+G26</f>
        <v>2296.6418</v>
      </c>
      <c r="H20" s="62">
        <f t="shared" si="0"/>
        <v>99.91959068779938</v>
      </c>
      <c r="I20" s="62">
        <f t="shared" si="1"/>
        <v>-1.8481999999999061</v>
      </c>
    </row>
    <row r="21" spans="1:9" s="5" customFormat="1" ht="14.25" customHeight="1">
      <c r="A21" s="55" t="s">
        <v>61</v>
      </c>
      <c r="B21" s="59" t="s">
        <v>67</v>
      </c>
      <c r="C21" s="56" t="s">
        <v>69</v>
      </c>
      <c r="D21" s="56" t="s">
        <v>159</v>
      </c>
      <c r="E21" s="104" t="s">
        <v>160</v>
      </c>
      <c r="F21" s="105">
        <v>1264</v>
      </c>
      <c r="G21" s="57">
        <v>1263.99882</v>
      </c>
      <c r="H21" s="58">
        <f t="shared" si="0"/>
        <v>99.99990664556962</v>
      </c>
      <c r="I21" s="58">
        <f t="shared" si="1"/>
        <v>-0.0011799999999766442</v>
      </c>
    </row>
    <row r="22" spans="1:9" s="5" customFormat="1" ht="29.25" customHeight="1">
      <c r="A22" s="55" t="s">
        <v>61</v>
      </c>
      <c r="B22" s="59" t="s">
        <v>67</v>
      </c>
      <c r="C22" s="56" t="s">
        <v>69</v>
      </c>
      <c r="D22" s="56" t="s">
        <v>161</v>
      </c>
      <c r="E22" s="106" t="s">
        <v>162</v>
      </c>
      <c r="F22" s="105">
        <v>264.73</v>
      </c>
      <c r="G22" s="57">
        <v>264.72676</v>
      </c>
      <c r="H22" s="58">
        <f t="shared" si="0"/>
        <v>99.99877611150984</v>
      </c>
      <c r="I22" s="58">
        <f t="shared" si="1"/>
        <v>-0.0032400000000052387</v>
      </c>
    </row>
    <row r="23" spans="1:9" s="5" customFormat="1" ht="35.25" customHeight="1">
      <c r="A23" s="55" t="s">
        <v>61</v>
      </c>
      <c r="B23" s="59" t="s">
        <v>67</v>
      </c>
      <c r="C23" s="56" t="s">
        <v>69</v>
      </c>
      <c r="D23" s="56" t="s">
        <v>163</v>
      </c>
      <c r="E23" s="106" t="s">
        <v>164</v>
      </c>
      <c r="F23" s="105">
        <v>237.14</v>
      </c>
      <c r="G23" s="57">
        <v>236.8172</v>
      </c>
      <c r="H23" s="58">
        <f t="shared" si="0"/>
        <v>99.86387787804674</v>
      </c>
      <c r="I23" s="58">
        <f t="shared" si="1"/>
        <v>-0.32279999999997244</v>
      </c>
    </row>
    <row r="24" spans="1:9" s="5" customFormat="1" ht="31.5" customHeight="1">
      <c r="A24" s="55" t="s">
        <v>61</v>
      </c>
      <c r="B24" s="59" t="s">
        <v>67</v>
      </c>
      <c r="C24" s="56" t="s">
        <v>69</v>
      </c>
      <c r="D24" s="56" t="s">
        <v>165</v>
      </c>
      <c r="E24" s="109" t="s">
        <v>166</v>
      </c>
      <c r="F24" s="105">
        <v>463.96</v>
      </c>
      <c r="G24" s="57">
        <v>462.4482</v>
      </c>
      <c r="H24" s="58">
        <f t="shared" si="0"/>
        <v>99.67415294421933</v>
      </c>
      <c r="I24" s="58">
        <f t="shared" si="1"/>
        <v>-1.5117999999999938</v>
      </c>
    </row>
    <row r="25" spans="1:9" s="5" customFormat="1" ht="30" customHeight="1">
      <c r="A25" s="55" t="s">
        <v>61</v>
      </c>
      <c r="B25" s="59" t="s">
        <v>67</v>
      </c>
      <c r="C25" s="56" t="s">
        <v>69</v>
      </c>
      <c r="D25" s="56" t="s">
        <v>167</v>
      </c>
      <c r="E25" s="109" t="s">
        <v>168</v>
      </c>
      <c r="F25" s="105">
        <v>19.73</v>
      </c>
      <c r="G25" s="57">
        <v>19.72817</v>
      </c>
      <c r="H25" s="58">
        <f t="shared" si="0"/>
        <v>99.99072478459198</v>
      </c>
      <c r="I25" s="58">
        <f t="shared" si="1"/>
        <v>-0.0018300000000017747</v>
      </c>
    </row>
    <row r="26" spans="1:9" s="5" customFormat="1" ht="14.25" customHeight="1">
      <c r="A26" s="55" t="s">
        <v>61</v>
      </c>
      <c r="B26" s="59" t="s">
        <v>67</v>
      </c>
      <c r="C26" s="56" t="s">
        <v>69</v>
      </c>
      <c r="D26" s="56" t="s">
        <v>169</v>
      </c>
      <c r="E26" s="110" t="s">
        <v>170</v>
      </c>
      <c r="F26" s="105">
        <v>48.93</v>
      </c>
      <c r="G26" s="57">
        <v>48.92265</v>
      </c>
      <c r="H26" s="58">
        <f t="shared" si="0"/>
        <v>99.98497854077253</v>
      </c>
      <c r="I26" s="58">
        <f t="shared" si="1"/>
        <v>-0.00735000000000241</v>
      </c>
    </row>
    <row r="27" spans="1:9" s="5" customFormat="1" ht="45" customHeight="1">
      <c r="A27" s="60" t="s">
        <v>61</v>
      </c>
      <c r="B27" s="142" t="s">
        <v>67</v>
      </c>
      <c r="C27" s="61" t="s">
        <v>191</v>
      </c>
      <c r="D27" s="61"/>
      <c r="E27" s="143" t="s">
        <v>192</v>
      </c>
      <c r="F27" s="102">
        <f>F28+F29</f>
        <v>375</v>
      </c>
      <c r="G27" s="102">
        <f>G28+G29</f>
        <v>374.98562</v>
      </c>
      <c r="H27" s="62">
        <f t="shared" si="0"/>
        <v>99.99616533333334</v>
      </c>
      <c r="I27" s="62">
        <f t="shared" si="1"/>
        <v>-0.014380000000016935</v>
      </c>
    </row>
    <row r="28" spans="1:9" s="5" customFormat="1" ht="14.25" customHeight="1">
      <c r="A28" s="55" t="s">
        <v>61</v>
      </c>
      <c r="B28" s="59" t="s">
        <v>67</v>
      </c>
      <c r="C28" s="56" t="s">
        <v>191</v>
      </c>
      <c r="D28" s="56" t="s">
        <v>159</v>
      </c>
      <c r="E28" s="104" t="s">
        <v>160</v>
      </c>
      <c r="F28" s="105">
        <v>324.66</v>
      </c>
      <c r="G28" s="57">
        <v>324.6529</v>
      </c>
      <c r="H28" s="58">
        <f t="shared" si="0"/>
        <v>99.99781309677816</v>
      </c>
      <c r="I28" s="58">
        <f t="shared" si="1"/>
        <v>-0.007100000000036744</v>
      </c>
    </row>
    <row r="29" spans="1:9" s="5" customFormat="1" ht="29.25" customHeight="1">
      <c r="A29" s="55" t="s">
        <v>61</v>
      </c>
      <c r="B29" s="59" t="s">
        <v>67</v>
      </c>
      <c r="C29" s="56" t="s">
        <v>191</v>
      </c>
      <c r="D29" s="56" t="s">
        <v>161</v>
      </c>
      <c r="E29" s="106" t="s">
        <v>162</v>
      </c>
      <c r="F29" s="105">
        <v>50.34</v>
      </c>
      <c r="G29" s="57">
        <v>50.33272</v>
      </c>
      <c r="H29" s="58">
        <f t="shared" si="0"/>
        <v>99.9855383392928</v>
      </c>
      <c r="I29" s="58">
        <f t="shared" si="1"/>
        <v>-0.0072800000000015075</v>
      </c>
    </row>
    <row r="30" spans="1:9" s="5" customFormat="1" ht="25.5" customHeight="1">
      <c r="A30" s="60" t="s">
        <v>61</v>
      </c>
      <c r="B30" s="60" t="s">
        <v>67</v>
      </c>
      <c r="C30" s="61" t="s">
        <v>77</v>
      </c>
      <c r="D30" s="61"/>
      <c r="E30" s="108" t="s">
        <v>78</v>
      </c>
      <c r="F30" s="102">
        <f>F31</f>
        <v>406.511</v>
      </c>
      <c r="G30" s="103">
        <f>G31</f>
        <v>406.511</v>
      </c>
      <c r="H30" s="58">
        <f t="shared" si="0"/>
        <v>100</v>
      </c>
      <c r="I30" s="58">
        <f t="shared" si="1"/>
        <v>0</v>
      </c>
    </row>
    <row r="31" spans="1:9" s="5" customFormat="1" ht="14.25" customHeight="1">
      <c r="A31" s="55" t="s">
        <v>61</v>
      </c>
      <c r="B31" s="59" t="s">
        <v>67</v>
      </c>
      <c r="C31" s="56" t="s">
        <v>77</v>
      </c>
      <c r="D31" s="56" t="s">
        <v>171</v>
      </c>
      <c r="E31" s="110" t="s">
        <v>172</v>
      </c>
      <c r="F31" s="105">
        <v>406.511</v>
      </c>
      <c r="G31" s="57">
        <v>406.511</v>
      </c>
      <c r="H31" s="58">
        <f t="shared" si="0"/>
        <v>100</v>
      </c>
      <c r="I31" s="58">
        <f t="shared" si="1"/>
        <v>0</v>
      </c>
    </row>
    <row r="32" spans="1:9" s="5" customFormat="1" ht="26.25" customHeight="1">
      <c r="A32" s="60" t="s">
        <v>61</v>
      </c>
      <c r="B32" s="60" t="s">
        <v>67</v>
      </c>
      <c r="C32" s="61" t="s">
        <v>227</v>
      </c>
      <c r="D32" s="100"/>
      <c r="E32" s="111" t="s">
        <v>229</v>
      </c>
      <c r="F32" s="102">
        <f>F33</f>
        <v>497</v>
      </c>
      <c r="G32" s="103">
        <f>G33</f>
        <v>497</v>
      </c>
      <c r="H32" s="62"/>
      <c r="I32" s="62">
        <f t="shared" si="1"/>
        <v>0</v>
      </c>
    </row>
    <row r="33" spans="1:9" s="6" customFormat="1" ht="14.25" customHeight="1">
      <c r="A33" s="55" t="s">
        <v>61</v>
      </c>
      <c r="B33" s="59" t="s">
        <v>67</v>
      </c>
      <c r="C33" s="56" t="s">
        <v>228</v>
      </c>
      <c r="D33" s="56" t="s">
        <v>173</v>
      </c>
      <c r="E33" s="112" t="s">
        <v>75</v>
      </c>
      <c r="F33" s="105">
        <v>497</v>
      </c>
      <c r="G33" s="113">
        <v>497</v>
      </c>
      <c r="H33" s="58"/>
      <c r="I33" s="58">
        <f t="shared" si="1"/>
        <v>0</v>
      </c>
    </row>
    <row r="34" spans="1:9" s="6" customFormat="1" ht="14.25" customHeight="1" hidden="1">
      <c r="A34" s="60" t="s">
        <v>61</v>
      </c>
      <c r="B34" s="60" t="s">
        <v>67</v>
      </c>
      <c r="C34" s="61" t="s">
        <v>174</v>
      </c>
      <c r="D34" s="100"/>
      <c r="E34" s="108" t="s">
        <v>78</v>
      </c>
      <c r="F34" s="102">
        <v>0</v>
      </c>
      <c r="G34" s="113">
        <f>G35</f>
        <v>0</v>
      </c>
      <c r="H34" s="114"/>
      <c r="I34" s="114">
        <f t="shared" si="1"/>
        <v>0</v>
      </c>
    </row>
    <row r="35" spans="1:9" s="6" customFormat="1" ht="14.25" customHeight="1" hidden="1">
      <c r="A35" s="55" t="s">
        <v>61</v>
      </c>
      <c r="B35" s="55" t="s">
        <v>67</v>
      </c>
      <c r="C35" s="56" t="s">
        <v>77</v>
      </c>
      <c r="D35" s="56" t="s">
        <v>175</v>
      </c>
      <c r="E35" s="104" t="s">
        <v>176</v>
      </c>
      <c r="F35" s="105"/>
      <c r="G35" s="57"/>
      <c r="H35" s="114"/>
      <c r="I35" s="114">
        <f t="shared" si="1"/>
        <v>0</v>
      </c>
    </row>
    <row r="36" spans="1:9" ht="40.5" customHeight="1">
      <c r="A36" s="52" t="s">
        <v>61</v>
      </c>
      <c r="B36" s="52" t="s">
        <v>71</v>
      </c>
      <c r="C36" s="53"/>
      <c r="D36" s="107"/>
      <c r="E36" s="115" t="s">
        <v>72</v>
      </c>
      <c r="F36" s="99">
        <f>F37</f>
        <v>84.8</v>
      </c>
      <c r="G36" s="54">
        <f>G37</f>
        <v>84.8</v>
      </c>
      <c r="H36" s="54">
        <f t="shared" si="0"/>
        <v>100</v>
      </c>
      <c r="I36" s="54">
        <f t="shared" si="1"/>
        <v>0</v>
      </c>
    </row>
    <row r="37" spans="1:9" s="5" customFormat="1" ht="43.5" customHeight="1">
      <c r="A37" s="60" t="s">
        <v>61</v>
      </c>
      <c r="B37" s="60" t="s">
        <v>71</v>
      </c>
      <c r="C37" s="61" t="s">
        <v>73</v>
      </c>
      <c r="D37" s="100"/>
      <c r="E37" s="111" t="s">
        <v>74</v>
      </c>
      <c r="F37" s="102">
        <f>F38</f>
        <v>84.8</v>
      </c>
      <c r="G37" s="103">
        <f>G38</f>
        <v>84.8</v>
      </c>
      <c r="H37" s="62">
        <f t="shared" si="0"/>
        <v>100</v>
      </c>
      <c r="I37" s="62">
        <f t="shared" si="1"/>
        <v>0</v>
      </c>
    </row>
    <row r="38" spans="1:9" s="5" customFormat="1" ht="15.75" customHeight="1">
      <c r="A38" s="55" t="s">
        <v>61</v>
      </c>
      <c r="B38" s="55" t="s">
        <v>71</v>
      </c>
      <c r="C38" s="56" t="s">
        <v>73</v>
      </c>
      <c r="D38" s="56" t="s">
        <v>173</v>
      </c>
      <c r="E38" s="112" t="s">
        <v>75</v>
      </c>
      <c r="F38" s="105">
        <v>84.8</v>
      </c>
      <c r="G38" s="57">
        <v>84.8</v>
      </c>
      <c r="H38" s="58">
        <f t="shared" si="0"/>
        <v>100</v>
      </c>
      <c r="I38" s="58">
        <f t="shared" si="1"/>
        <v>0</v>
      </c>
    </row>
    <row r="39" spans="1:9" s="5" customFormat="1" ht="14.25" customHeight="1" hidden="1">
      <c r="A39" s="52" t="s">
        <v>61</v>
      </c>
      <c r="B39" s="52" t="s">
        <v>108</v>
      </c>
      <c r="C39" s="53"/>
      <c r="D39" s="107"/>
      <c r="E39" s="98" t="s">
        <v>76</v>
      </c>
      <c r="F39" s="99">
        <f>SUM(F40)</f>
        <v>0</v>
      </c>
      <c r="G39" s="54">
        <f>G40</f>
        <v>0</v>
      </c>
      <c r="H39" s="54" t="e">
        <f t="shared" si="0"/>
        <v>#DIV/0!</v>
      </c>
      <c r="I39" s="54">
        <f t="shared" si="1"/>
        <v>0</v>
      </c>
    </row>
    <row r="40" spans="1:9" s="5" customFormat="1" ht="28.5" customHeight="1" hidden="1">
      <c r="A40" s="60" t="s">
        <v>61</v>
      </c>
      <c r="B40" s="60" t="s">
        <v>108</v>
      </c>
      <c r="C40" s="61" t="s">
        <v>77</v>
      </c>
      <c r="D40" s="100"/>
      <c r="E40" s="108" t="s">
        <v>78</v>
      </c>
      <c r="F40" s="102">
        <f>F41</f>
        <v>0</v>
      </c>
      <c r="G40" s="103">
        <f>G41</f>
        <v>0</v>
      </c>
      <c r="H40" s="62" t="e">
        <f t="shared" si="0"/>
        <v>#DIV/0!</v>
      </c>
      <c r="I40" s="62">
        <f t="shared" si="1"/>
        <v>0</v>
      </c>
    </row>
    <row r="41" spans="1:9" s="6" customFormat="1" ht="14.25" customHeight="1" hidden="1">
      <c r="A41" s="55" t="s">
        <v>61</v>
      </c>
      <c r="B41" s="55" t="s">
        <v>108</v>
      </c>
      <c r="C41" s="56" t="s">
        <v>77</v>
      </c>
      <c r="D41" s="56" t="s">
        <v>175</v>
      </c>
      <c r="E41" s="104" t="s">
        <v>176</v>
      </c>
      <c r="F41" s="105"/>
      <c r="G41" s="113"/>
      <c r="H41" s="58" t="e">
        <f t="shared" si="0"/>
        <v>#DIV/0!</v>
      </c>
      <c r="I41" s="58">
        <f t="shared" si="1"/>
        <v>0</v>
      </c>
    </row>
    <row r="42" spans="1:9" s="7" customFormat="1" ht="14.25" customHeight="1">
      <c r="A42" s="52" t="s">
        <v>61</v>
      </c>
      <c r="B42" s="52" t="s">
        <v>179</v>
      </c>
      <c r="C42" s="53"/>
      <c r="D42" s="53"/>
      <c r="E42" s="133" t="s">
        <v>181</v>
      </c>
      <c r="F42" s="99">
        <f>F43</f>
        <v>46.7</v>
      </c>
      <c r="G42" s="54">
        <f>G43</f>
        <v>46.69594</v>
      </c>
      <c r="H42" s="54">
        <f t="shared" si="0"/>
        <v>99.99130620985011</v>
      </c>
      <c r="I42" s="54">
        <f t="shared" si="1"/>
        <v>-0.004060000000002617</v>
      </c>
    </row>
    <row r="43" spans="1:9" s="5" customFormat="1" ht="51" customHeight="1">
      <c r="A43" s="60" t="s">
        <v>61</v>
      </c>
      <c r="B43" s="60" t="s">
        <v>179</v>
      </c>
      <c r="C43" s="61" t="s">
        <v>180</v>
      </c>
      <c r="D43" s="61"/>
      <c r="E43" s="132" t="s">
        <v>182</v>
      </c>
      <c r="F43" s="102">
        <f>F44</f>
        <v>46.7</v>
      </c>
      <c r="G43" s="103">
        <f>G44</f>
        <v>46.69594</v>
      </c>
      <c r="H43" s="62">
        <f t="shared" si="0"/>
        <v>99.99130620985011</v>
      </c>
      <c r="I43" s="62">
        <f t="shared" si="1"/>
        <v>-0.004060000000002617</v>
      </c>
    </row>
    <row r="44" spans="1:9" s="6" customFormat="1" ht="32.25" customHeight="1">
      <c r="A44" s="55" t="s">
        <v>61</v>
      </c>
      <c r="B44" s="55" t="s">
        <v>179</v>
      </c>
      <c r="C44" s="56" t="s">
        <v>180</v>
      </c>
      <c r="D44" s="56" t="s">
        <v>165</v>
      </c>
      <c r="E44" s="109" t="s">
        <v>166</v>
      </c>
      <c r="F44" s="105">
        <v>46.7</v>
      </c>
      <c r="G44" s="113">
        <v>46.69594</v>
      </c>
      <c r="H44" s="58">
        <f t="shared" si="0"/>
        <v>99.99130620985011</v>
      </c>
      <c r="I44" s="58">
        <f t="shared" si="1"/>
        <v>-0.004060000000002617</v>
      </c>
    </row>
    <row r="45" spans="1:9" s="120" customFormat="1" ht="14.25" customHeight="1">
      <c r="A45" s="93" t="s">
        <v>63</v>
      </c>
      <c r="B45" s="94"/>
      <c r="C45" s="116"/>
      <c r="D45" s="117"/>
      <c r="E45" s="118" t="s">
        <v>80</v>
      </c>
      <c r="F45" s="97">
        <f>SUM(F46)</f>
        <v>289.306</v>
      </c>
      <c r="G45" s="119">
        <f>G46</f>
        <v>289.306</v>
      </c>
      <c r="H45" s="119">
        <f t="shared" si="0"/>
        <v>100</v>
      </c>
      <c r="I45" s="119">
        <f t="shared" si="1"/>
        <v>0</v>
      </c>
    </row>
    <row r="46" spans="1:9" ht="28.5" customHeight="1">
      <c r="A46" s="52" t="s">
        <v>63</v>
      </c>
      <c r="B46" s="52" t="s">
        <v>81</v>
      </c>
      <c r="C46" s="53"/>
      <c r="D46" s="107"/>
      <c r="E46" s="98" t="s">
        <v>82</v>
      </c>
      <c r="F46" s="99">
        <f>SUM(F47)</f>
        <v>289.306</v>
      </c>
      <c r="G46" s="54">
        <f>G47</f>
        <v>289.306</v>
      </c>
      <c r="H46" s="54">
        <f t="shared" si="0"/>
        <v>100</v>
      </c>
      <c r="I46" s="54">
        <f t="shared" si="1"/>
        <v>0</v>
      </c>
    </row>
    <row r="47" spans="1:9" s="5" customFormat="1" ht="43.5" customHeight="1">
      <c r="A47" s="60" t="s">
        <v>63</v>
      </c>
      <c r="B47" s="60" t="s">
        <v>81</v>
      </c>
      <c r="C47" s="61" t="s">
        <v>83</v>
      </c>
      <c r="D47" s="100"/>
      <c r="E47" s="121" t="s">
        <v>84</v>
      </c>
      <c r="F47" s="122">
        <f>F48+F49+F50</f>
        <v>289.306</v>
      </c>
      <c r="G47" s="122">
        <f>G48+G49+G50</f>
        <v>289.306</v>
      </c>
      <c r="H47" s="62">
        <f t="shared" si="0"/>
        <v>100</v>
      </c>
      <c r="I47" s="62">
        <f t="shared" si="1"/>
        <v>0</v>
      </c>
    </row>
    <row r="48" spans="1:9" ht="12.75" customHeight="1">
      <c r="A48" s="55" t="s">
        <v>63</v>
      </c>
      <c r="B48" s="55" t="s">
        <v>81</v>
      </c>
      <c r="C48" s="56" t="s">
        <v>83</v>
      </c>
      <c r="D48" s="56" t="s">
        <v>159</v>
      </c>
      <c r="E48" s="104" t="s">
        <v>160</v>
      </c>
      <c r="F48" s="123">
        <v>249.806</v>
      </c>
      <c r="G48" s="57">
        <v>249.806</v>
      </c>
      <c r="H48" s="58">
        <f t="shared" si="0"/>
        <v>100</v>
      </c>
      <c r="I48" s="58">
        <f t="shared" si="1"/>
        <v>0</v>
      </c>
    </row>
    <row r="49" spans="1:9" ht="31.5" customHeight="1">
      <c r="A49" s="55" t="s">
        <v>63</v>
      </c>
      <c r="B49" s="55" t="s">
        <v>81</v>
      </c>
      <c r="C49" s="56" t="s">
        <v>83</v>
      </c>
      <c r="D49" s="56" t="s">
        <v>163</v>
      </c>
      <c r="E49" s="106" t="s">
        <v>164</v>
      </c>
      <c r="F49" s="123">
        <v>10.89046</v>
      </c>
      <c r="G49" s="123">
        <v>10.89046</v>
      </c>
      <c r="H49" s="58">
        <f t="shared" si="0"/>
        <v>100</v>
      </c>
      <c r="I49" s="58">
        <f t="shared" si="1"/>
        <v>0</v>
      </c>
    </row>
    <row r="50" spans="1:9" ht="27" customHeight="1">
      <c r="A50" s="55" t="s">
        <v>63</v>
      </c>
      <c r="B50" s="55" t="s">
        <v>81</v>
      </c>
      <c r="C50" s="56" t="s">
        <v>83</v>
      </c>
      <c r="D50" s="56" t="s">
        <v>165</v>
      </c>
      <c r="E50" s="109" t="s">
        <v>166</v>
      </c>
      <c r="F50" s="123">
        <v>28.60954</v>
      </c>
      <c r="G50" s="123">
        <v>28.60954</v>
      </c>
      <c r="H50" s="58">
        <f t="shared" si="0"/>
        <v>100</v>
      </c>
      <c r="I50" s="58">
        <f t="shared" si="1"/>
        <v>0</v>
      </c>
    </row>
    <row r="51" spans="1:9" s="5" customFormat="1" ht="29.25" customHeight="1">
      <c r="A51" s="93" t="s">
        <v>81</v>
      </c>
      <c r="B51" s="124"/>
      <c r="C51" s="125"/>
      <c r="D51" s="126"/>
      <c r="E51" s="118" t="s">
        <v>85</v>
      </c>
      <c r="F51" s="97">
        <f>SUM(F52)</f>
        <v>56.64</v>
      </c>
      <c r="G51" s="119">
        <f>G52</f>
        <v>56.64</v>
      </c>
      <c r="H51" s="119">
        <f t="shared" si="0"/>
        <v>100</v>
      </c>
      <c r="I51" s="119">
        <f t="shared" si="1"/>
        <v>0</v>
      </c>
    </row>
    <row r="52" spans="1:9" ht="36.75" customHeight="1">
      <c r="A52" s="52" t="s">
        <v>81</v>
      </c>
      <c r="B52" s="53" t="s">
        <v>79</v>
      </c>
      <c r="C52" s="53"/>
      <c r="D52" s="107"/>
      <c r="E52" s="115" t="s">
        <v>86</v>
      </c>
      <c r="F52" s="99">
        <f>SUM(F53)</f>
        <v>56.64</v>
      </c>
      <c r="G52" s="54">
        <f>G53</f>
        <v>56.64</v>
      </c>
      <c r="H52" s="54">
        <f t="shared" si="0"/>
        <v>100</v>
      </c>
      <c r="I52" s="54">
        <f t="shared" si="1"/>
        <v>0</v>
      </c>
    </row>
    <row r="53" spans="1:9" s="5" customFormat="1" ht="39.75" customHeight="1">
      <c r="A53" s="60" t="s">
        <v>81</v>
      </c>
      <c r="B53" s="61" t="s">
        <v>79</v>
      </c>
      <c r="C53" s="61" t="s">
        <v>87</v>
      </c>
      <c r="D53" s="100"/>
      <c r="E53" s="108" t="s">
        <v>88</v>
      </c>
      <c r="F53" s="122">
        <f>F54</f>
        <v>56.64</v>
      </c>
      <c r="G53" s="103">
        <f>G54</f>
        <v>56.64</v>
      </c>
      <c r="H53" s="62">
        <f t="shared" si="0"/>
        <v>100</v>
      </c>
      <c r="I53" s="62">
        <f t="shared" si="1"/>
        <v>0</v>
      </c>
    </row>
    <row r="54" spans="1:9" s="5" customFormat="1" ht="30" customHeight="1">
      <c r="A54" s="55" t="s">
        <v>81</v>
      </c>
      <c r="B54" s="56" t="s">
        <v>79</v>
      </c>
      <c r="C54" s="56" t="s">
        <v>177</v>
      </c>
      <c r="D54" s="56" t="s">
        <v>165</v>
      </c>
      <c r="E54" s="109" t="s">
        <v>166</v>
      </c>
      <c r="F54" s="123">
        <v>56.64</v>
      </c>
      <c r="G54" s="123">
        <v>56.64</v>
      </c>
      <c r="H54" s="58">
        <f t="shared" si="0"/>
        <v>100</v>
      </c>
      <c r="I54" s="58">
        <f t="shared" si="1"/>
        <v>0</v>
      </c>
    </row>
    <row r="55" spans="1:9" s="155" customFormat="1" ht="17.25" customHeight="1">
      <c r="A55" s="150" t="s">
        <v>67</v>
      </c>
      <c r="B55" s="151"/>
      <c r="C55" s="151"/>
      <c r="D55" s="151"/>
      <c r="E55" s="152" t="s">
        <v>231</v>
      </c>
      <c r="F55" s="153">
        <f>F56+F59</f>
        <v>1000</v>
      </c>
      <c r="G55" s="153">
        <f>G56+G59</f>
        <v>998.19</v>
      </c>
      <c r="H55" s="154">
        <f>G55/F55*100</f>
        <v>99.819</v>
      </c>
      <c r="I55" s="154">
        <f aca="true" t="shared" si="2" ref="I55:I61">G55-F55</f>
        <v>-1.8099999999999454</v>
      </c>
    </row>
    <row r="56" spans="1:9" s="161" customFormat="1" ht="14.25" customHeight="1">
      <c r="A56" s="156" t="s">
        <v>67</v>
      </c>
      <c r="B56" s="157" t="s">
        <v>230</v>
      </c>
      <c r="C56" s="157"/>
      <c r="D56" s="157"/>
      <c r="E56" s="158" t="s">
        <v>232</v>
      </c>
      <c r="F56" s="159">
        <f>F57</f>
        <v>200</v>
      </c>
      <c r="G56" s="159">
        <f>G57</f>
        <v>198.19</v>
      </c>
      <c r="H56" s="160">
        <f aca="true" t="shared" si="3" ref="H56:H61">G56/F56*100</f>
        <v>99.095</v>
      </c>
      <c r="I56" s="160">
        <f t="shared" si="2"/>
        <v>-1.8100000000000023</v>
      </c>
    </row>
    <row r="57" spans="1:9" s="5" customFormat="1" ht="38.25" customHeight="1">
      <c r="A57" s="60" t="s">
        <v>67</v>
      </c>
      <c r="B57" s="61" t="s">
        <v>230</v>
      </c>
      <c r="C57" s="61" t="s">
        <v>201</v>
      </c>
      <c r="D57" s="61"/>
      <c r="E57" s="111" t="s">
        <v>203</v>
      </c>
      <c r="F57" s="122">
        <f>F58</f>
        <v>200</v>
      </c>
      <c r="G57" s="122">
        <f>G58</f>
        <v>198.19</v>
      </c>
      <c r="H57" s="62">
        <f t="shared" si="3"/>
        <v>99.095</v>
      </c>
      <c r="I57" s="62">
        <f t="shared" si="2"/>
        <v>-1.8100000000000023</v>
      </c>
    </row>
    <row r="58" spans="1:9" s="5" customFormat="1" ht="18.75" customHeight="1">
      <c r="A58" s="55" t="s">
        <v>67</v>
      </c>
      <c r="B58" s="56" t="s">
        <v>230</v>
      </c>
      <c r="C58" s="56" t="s">
        <v>201</v>
      </c>
      <c r="D58" s="56" t="s">
        <v>173</v>
      </c>
      <c r="E58" s="112" t="s">
        <v>75</v>
      </c>
      <c r="F58" s="123">
        <v>200</v>
      </c>
      <c r="G58" s="123">
        <v>198.19</v>
      </c>
      <c r="H58" s="58">
        <f t="shared" si="3"/>
        <v>99.095</v>
      </c>
      <c r="I58" s="58">
        <f t="shared" si="2"/>
        <v>-1.8100000000000023</v>
      </c>
    </row>
    <row r="59" spans="1:9" s="5" customFormat="1" ht="27.75" customHeight="1">
      <c r="A59" s="52" t="s">
        <v>67</v>
      </c>
      <c r="B59" s="53" t="s">
        <v>233</v>
      </c>
      <c r="C59" s="53"/>
      <c r="D59" s="53"/>
      <c r="E59" s="170" t="s">
        <v>236</v>
      </c>
      <c r="F59" s="99">
        <f>F60</f>
        <v>800</v>
      </c>
      <c r="G59" s="99">
        <f>G60</f>
        <v>800</v>
      </c>
      <c r="H59" s="54">
        <f t="shared" si="3"/>
        <v>100</v>
      </c>
      <c r="I59" s="54">
        <f t="shared" si="2"/>
        <v>0</v>
      </c>
    </row>
    <row r="60" spans="1:9" s="5" customFormat="1" ht="41.25" customHeight="1">
      <c r="A60" s="60" t="s">
        <v>67</v>
      </c>
      <c r="B60" s="61" t="s">
        <v>233</v>
      </c>
      <c r="C60" s="61" t="s">
        <v>234</v>
      </c>
      <c r="D60" s="61"/>
      <c r="E60" s="111" t="s">
        <v>235</v>
      </c>
      <c r="F60" s="122">
        <f>F61</f>
        <v>800</v>
      </c>
      <c r="G60" s="122">
        <f>G61</f>
        <v>800</v>
      </c>
      <c r="H60" s="62">
        <f t="shared" si="3"/>
        <v>100</v>
      </c>
      <c r="I60" s="62">
        <f t="shared" si="2"/>
        <v>0</v>
      </c>
    </row>
    <row r="61" spans="1:9" s="5" customFormat="1" ht="18.75" customHeight="1">
      <c r="A61" s="55" t="s">
        <v>67</v>
      </c>
      <c r="B61" s="56" t="s">
        <v>233</v>
      </c>
      <c r="C61" s="56" t="s">
        <v>234</v>
      </c>
      <c r="D61" s="56" t="s">
        <v>173</v>
      </c>
      <c r="E61" s="112" t="s">
        <v>75</v>
      </c>
      <c r="F61" s="123">
        <v>800</v>
      </c>
      <c r="G61" s="123">
        <v>800</v>
      </c>
      <c r="H61" s="58">
        <f t="shared" si="3"/>
        <v>100</v>
      </c>
      <c r="I61" s="58">
        <f t="shared" si="2"/>
        <v>0</v>
      </c>
    </row>
    <row r="62" spans="1:9" s="5" customFormat="1" ht="14.25" customHeight="1">
      <c r="A62" s="93" t="s">
        <v>89</v>
      </c>
      <c r="B62" s="124"/>
      <c r="C62" s="95"/>
      <c r="D62" s="127"/>
      <c r="E62" s="118" t="s">
        <v>90</v>
      </c>
      <c r="F62" s="97">
        <f>SUM(F71+F63+F68)</f>
        <v>10110.508530000001</v>
      </c>
      <c r="G62" s="97">
        <f>SUM(G71+G63+G68)</f>
        <v>9879.36662</v>
      </c>
      <c r="H62" s="119">
        <f t="shared" si="0"/>
        <v>97.71384486433938</v>
      </c>
      <c r="I62" s="119">
        <f t="shared" si="1"/>
        <v>-231.14191000000028</v>
      </c>
    </row>
    <row r="63" spans="1:9" ht="14.25" customHeight="1">
      <c r="A63" s="52" t="s">
        <v>89</v>
      </c>
      <c r="B63" s="52" t="s">
        <v>61</v>
      </c>
      <c r="C63" s="53"/>
      <c r="D63" s="107"/>
      <c r="E63" s="115" t="s">
        <v>91</v>
      </c>
      <c r="F63" s="99">
        <f>F64+F66</f>
        <v>26.39153</v>
      </c>
      <c r="G63" s="54">
        <f>G64+G66</f>
        <v>26.39153</v>
      </c>
      <c r="H63" s="54">
        <f t="shared" si="0"/>
        <v>100</v>
      </c>
      <c r="I63" s="54">
        <f t="shared" si="1"/>
        <v>0</v>
      </c>
    </row>
    <row r="64" spans="1:9" s="5" customFormat="1" ht="24" customHeight="1">
      <c r="A64" s="60" t="s">
        <v>89</v>
      </c>
      <c r="B64" s="60" t="s">
        <v>61</v>
      </c>
      <c r="C64" s="61" t="s">
        <v>92</v>
      </c>
      <c r="D64" s="100"/>
      <c r="E64" s="111" t="s">
        <v>93</v>
      </c>
      <c r="F64" s="122">
        <f>F65</f>
        <v>26.39153</v>
      </c>
      <c r="G64" s="103">
        <f>G65</f>
        <v>26.39153</v>
      </c>
      <c r="H64" s="62">
        <f t="shared" si="0"/>
        <v>100</v>
      </c>
      <c r="I64" s="62">
        <f t="shared" si="1"/>
        <v>0</v>
      </c>
    </row>
    <row r="65" spans="1:9" s="5" customFormat="1" ht="14.25" customHeight="1">
      <c r="A65" s="70" t="s">
        <v>89</v>
      </c>
      <c r="B65" s="70" t="s">
        <v>61</v>
      </c>
      <c r="C65" s="71" t="s">
        <v>92</v>
      </c>
      <c r="D65" s="71" t="s">
        <v>173</v>
      </c>
      <c r="E65" s="112" t="s">
        <v>75</v>
      </c>
      <c r="F65" s="123">
        <v>26.39153</v>
      </c>
      <c r="G65" s="57">
        <v>26.39153</v>
      </c>
      <c r="H65" s="58">
        <f t="shared" si="0"/>
        <v>100</v>
      </c>
      <c r="I65" s="58">
        <f t="shared" si="1"/>
        <v>0</v>
      </c>
    </row>
    <row r="66" spans="1:9" s="5" customFormat="1" ht="40.5" customHeight="1" hidden="1">
      <c r="A66" s="145" t="s">
        <v>89</v>
      </c>
      <c r="B66" s="145" t="s">
        <v>61</v>
      </c>
      <c r="C66" s="146" t="s">
        <v>201</v>
      </c>
      <c r="D66" s="146"/>
      <c r="E66" s="111" t="s">
        <v>203</v>
      </c>
      <c r="F66" s="122">
        <f>F67</f>
        <v>0</v>
      </c>
      <c r="G66" s="103">
        <f>G67</f>
        <v>0</v>
      </c>
      <c r="H66" s="62" t="e">
        <f t="shared" si="0"/>
        <v>#DIV/0!</v>
      </c>
      <c r="I66" s="62">
        <f t="shared" si="1"/>
        <v>0</v>
      </c>
    </row>
    <row r="67" spans="1:9" s="5" customFormat="1" ht="14.25" customHeight="1" hidden="1">
      <c r="A67" s="70" t="s">
        <v>89</v>
      </c>
      <c r="B67" s="70" t="s">
        <v>61</v>
      </c>
      <c r="C67" s="71" t="s">
        <v>202</v>
      </c>
      <c r="D67" s="71" t="s">
        <v>173</v>
      </c>
      <c r="E67" s="112" t="s">
        <v>75</v>
      </c>
      <c r="F67" s="123"/>
      <c r="G67" s="57"/>
      <c r="H67" s="58" t="e">
        <f t="shared" si="0"/>
        <v>#DIV/0!</v>
      </c>
      <c r="I67" s="58">
        <f t="shared" si="1"/>
        <v>0</v>
      </c>
    </row>
    <row r="68" spans="1:9" s="5" customFormat="1" ht="14.25" customHeight="1">
      <c r="A68" s="52" t="s">
        <v>89</v>
      </c>
      <c r="B68" s="52" t="s">
        <v>63</v>
      </c>
      <c r="C68" s="53"/>
      <c r="D68" s="107"/>
      <c r="E68" s="115" t="s">
        <v>94</v>
      </c>
      <c r="F68" s="99">
        <f>F69</f>
        <v>297</v>
      </c>
      <c r="G68" s="54">
        <f>G69</f>
        <v>297</v>
      </c>
      <c r="H68" s="54">
        <f t="shared" si="0"/>
        <v>100</v>
      </c>
      <c r="I68" s="54">
        <f t="shared" si="1"/>
        <v>0</v>
      </c>
    </row>
    <row r="69" spans="1:9" ht="39" customHeight="1">
      <c r="A69" s="60" t="s">
        <v>89</v>
      </c>
      <c r="B69" s="60" t="s">
        <v>63</v>
      </c>
      <c r="C69" s="61" t="s">
        <v>95</v>
      </c>
      <c r="D69" s="100"/>
      <c r="E69" s="111" t="s">
        <v>96</v>
      </c>
      <c r="F69" s="122">
        <f>F70</f>
        <v>297</v>
      </c>
      <c r="G69" s="103">
        <f>G70</f>
        <v>297</v>
      </c>
      <c r="H69" s="62">
        <f t="shared" si="0"/>
        <v>100</v>
      </c>
      <c r="I69" s="62">
        <f t="shared" si="1"/>
        <v>0</v>
      </c>
    </row>
    <row r="70" spans="1:9" ht="15" customHeight="1">
      <c r="A70" s="70" t="s">
        <v>89</v>
      </c>
      <c r="B70" s="70" t="s">
        <v>63</v>
      </c>
      <c r="C70" s="71" t="s">
        <v>95</v>
      </c>
      <c r="D70" s="71" t="s">
        <v>173</v>
      </c>
      <c r="E70" s="112" t="s">
        <v>75</v>
      </c>
      <c r="F70" s="123">
        <v>297</v>
      </c>
      <c r="G70" s="57">
        <v>297</v>
      </c>
      <c r="H70" s="58">
        <f t="shared" si="0"/>
        <v>100</v>
      </c>
      <c r="I70" s="58">
        <f t="shared" si="1"/>
        <v>0</v>
      </c>
    </row>
    <row r="71" spans="1:9" ht="14.25" customHeight="1">
      <c r="A71" s="52" t="s">
        <v>89</v>
      </c>
      <c r="B71" s="52" t="s">
        <v>81</v>
      </c>
      <c r="C71" s="53"/>
      <c r="D71" s="107"/>
      <c r="E71" s="115" t="s">
        <v>97</v>
      </c>
      <c r="F71" s="99">
        <f>SUM(F74+F76+F78+F80+F82+F72)</f>
        <v>9787.117</v>
      </c>
      <c r="G71" s="99">
        <f>SUM(G74+G76+G78+G80+G82+G72)</f>
        <v>9555.97509</v>
      </c>
      <c r="H71" s="54">
        <f t="shared" si="0"/>
        <v>97.63830441589694</v>
      </c>
      <c r="I71" s="54">
        <f t="shared" si="1"/>
        <v>-231.14191000000028</v>
      </c>
    </row>
    <row r="72" spans="1:9" s="175" customFormat="1" ht="37.5" customHeight="1">
      <c r="A72" s="171" t="s">
        <v>89</v>
      </c>
      <c r="B72" s="171" t="s">
        <v>81</v>
      </c>
      <c r="C72" s="172" t="s">
        <v>237</v>
      </c>
      <c r="D72" s="173"/>
      <c r="E72" s="174" t="s">
        <v>225</v>
      </c>
      <c r="F72" s="136">
        <f>F73</f>
        <v>330</v>
      </c>
      <c r="G72" s="136">
        <f>G73</f>
        <v>330</v>
      </c>
      <c r="H72" s="138">
        <f t="shared" si="0"/>
        <v>100</v>
      </c>
      <c r="I72" s="138">
        <f t="shared" si="1"/>
        <v>0</v>
      </c>
    </row>
    <row r="73" spans="1:9" s="4" customFormat="1" ht="30.75" customHeight="1">
      <c r="A73" s="70" t="s">
        <v>89</v>
      </c>
      <c r="B73" s="70" t="s">
        <v>81</v>
      </c>
      <c r="C73" s="71" t="s">
        <v>237</v>
      </c>
      <c r="D73" s="71" t="s">
        <v>165</v>
      </c>
      <c r="E73" s="109" t="s">
        <v>166</v>
      </c>
      <c r="F73" s="123">
        <v>330</v>
      </c>
      <c r="G73" s="123">
        <v>330</v>
      </c>
      <c r="H73" s="58">
        <f t="shared" si="0"/>
        <v>100</v>
      </c>
      <c r="I73" s="58">
        <f t="shared" si="1"/>
        <v>0</v>
      </c>
    </row>
    <row r="74" spans="1:9" ht="14.25" customHeight="1">
      <c r="A74" s="60" t="s">
        <v>89</v>
      </c>
      <c r="B74" s="60" t="s">
        <v>81</v>
      </c>
      <c r="C74" s="61" t="s">
        <v>98</v>
      </c>
      <c r="D74" s="100"/>
      <c r="E74" s="128" t="s">
        <v>99</v>
      </c>
      <c r="F74" s="122">
        <f>F75</f>
        <v>1759.41</v>
      </c>
      <c r="G74" s="103">
        <f>G75</f>
        <v>1759.40449</v>
      </c>
      <c r="H74" s="62">
        <f t="shared" si="0"/>
        <v>99.999686826834</v>
      </c>
      <c r="I74" s="62">
        <f t="shared" si="1"/>
        <v>-0.005510000000185755</v>
      </c>
    </row>
    <row r="75" spans="1:9" ht="28.5" customHeight="1">
      <c r="A75" s="55" t="s">
        <v>89</v>
      </c>
      <c r="B75" s="55" t="s">
        <v>81</v>
      </c>
      <c r="C75" s="56" t="s">
        <v>98</v>
      </c>
      <c r="D75" s="56" t="s">
        <v>165</v>
      </c>
      <c r="E75" s="109" t="s">
        <v>166</v>
      </c>
      <c r="F75" s="123">
        <v>1759.41</v>
      </c>
      <c r="G75" s="57">
        <v>1759.40449</v>
      </c>
      <c r="H75" s="58">
        <f t="shared" si="0"/>
        <v>99.999686826834</v>
      </c>
      <c r="I75" s="58">
        <f t="shared" si="1"/>
        <v>-0.005510000000185755</v>
      </c>
    </row>
    <row r="76" spans="1:9" ht="53.25" customHeight="1">
      <c r="A76" s="60" t="s">
        <v>89</v>
      </c>
      <c r="B76" s="60" t="s">
        <v>81</v>
      </c>
      <c r="C76" s="61" t="s">
        <v>100</v>
      </c>
      <c r="D76" s="100"/>
      <c r="E76" s="128" t="s">
        <v>101</v>
      </c>
      <c r="F76" s="122">
        <f>F77</f>
        <v>4757.37</v>
      </c>
      <c r="G76" s="103">
        <f>G77</f>
        <v>4564.64246</v>
      </c>
      <c r="H76" s="62">
        <f t="shared" si="0"/>
        <v>95.94886376296147</v>
      </c>
      <c r="I76" s="62">
        <f t="shared" si="1"/>
        <v>-192.72753999999986</v>
      </c>
    </row>
    <row r="77" spans="1:9" ht="28.5" customHeight="1">
      <c r="A77" s="55" t="s">
        <v>89</v>
      </c>
      <c r="B77" s="55" t="s">
        <v>81</v>
      </c>
      <c r="C77" s="56" t="s">
        <v>100</v>
      </c>
      <c r="D77" s="56" t="s">
        <v>165</v>
      </c>
      <c r="E77" s="109" t="s">
        <v>166</v>
      </c>
      <c r="F77" s="123">
        <v>4757.37</v>
      </c>
      <c r="G77" s="57">
        <v>4564.64246</v>
      </c>
      <c r="H77" s="58">
        <f t="shared" si="0"/>
        <v>95.94886376296147</v>
      </c>
      <c r="I77" s="58">
        <f t="shared" si="1"/>
        <v>-192.72753999999986</v>
      </c>
    </row>
    <row r="78" spans="1:9" ht="14.25" customHeight="1">
      <c r="A78" s="60" t="s">
        <v>89</v>
      </c>
      <c r="B78" s="60" t="s">
        <v>81</v>
      </c>
      <c r="C78" s="61" t="s">
        <v>102</v>
      </c>
      <c r="D78" s="100"/>
      <c r="E78" s="128" t="s">
        <v>103</v>
      </c>
      <c r="F78" s="122">
        <f>F79</f>
        <v>421.23</v>
      </c>
      <c r="G78" s="103">
        <f>G79</f>
        <v>420.91962</v>
      </c>
      <c r="H78" s="62">
        <f t="shared" si="0"/>
        <v>99.92631578947369</v>
      </c>
      <c r="I78" s="62">
        <f t="shared" si="1"/>
        <v>-0.3103800000000092</v>
      </c>
    </row>
    <row r="79" spans="1:9" ht="28.5" customHeight="1">
      <c r="A79" s="55" t="s">
        <v>89</v>
      </c>
      <c r="B79" s="55" t="s">
        <v>81</v>
      </c>
      <c r="C79" s="56" t="s">
        <v>102</v>
      </c>
      <c r="D79" s="56" t="s">
        <v>165</v>
      </c>
      <c r="E79" s="109" t="s">
        <v>166</v>
      </c>
      <c r="F79" s="123">
        <v>421.23</v>
      </c>
      <c r="G79" s="57">
        <v>420.91962</v>
      </c>
      <c r="H79" s="58">
        <f t="shared" si="0"/>
        <v>99.92631578947369</v>
      </c>
      <c r="I79" s="58">
        <f t="shared" si="1"/>
        <v>-0.3103800000000092</v>
      </c>
    </row>
    <row r="80" spans="1:9" ht="27.75" customHeight="1">
      <c r="A80" s="60" t="s">
        <v>89</v>
      </c>
      <c r="B80" s="60" t="s">
        <v>81</v>
      </c>
      <c r="C80" s="61" t="s">
        <v>104</v>
      </c>
      <c r="D80" s="100"/>
      <c r="E80" s="128" t="s">
        <v>105</v>
      </c>
      <c r="F80" s="122">
        <f>F81</f>
        <v>499.29</v>
      </c>
      <c r="G80" s="103">
        <f>G81</f>
        <v>467.41872</v>
      </c>
      <c r="H80" s="62">
        <f t="shared" si="0"/>
        <v>93.61667968515292</v>
      </c>
      <c r="I80" s="62">
        <f t="shared" si="1"/>
        <v>-31.871280000000013</v>
      </c>
    </row>
    <row r="81" spans="1:9" ht="28.5" customHeight="1">
      <c r="A81" s="55" t="s">
        <v>89</v>
      </c>
      <c r="B81" s="55" t="s">
        <v>81</v>
      </c>
      <c r="C81" s="56" t="s">
        <v>104</v>
      </c>
      <c r="D81" s="56" t="s">
        <v>165</v>
      </c>
      <c r="E81" s="109" t="s">
        <v>166</v>
      </c>
      <c r="F81" s="123">
        <v>499.29</v>
      </c>
      <c r="G81" s="57">
        <v>467.41872</v>
      </c>
      <c r="H81" s="58">
        <f t="shared" si="0"/>
        <v>93.61667968515292</v>
      </c>
      <c r="I81" s="58">
        <f t="shared" si="1"/>
        <v>-31.871280000000013</v>
      </c>
    </row>
    <row r="82" spans="1:9" ht="26.25" customHeight="1">
      <c r="A82" s="60" t="s">
        <v>89</v>
      </c>
      <c r="B82" s="60" t="s">
        <v>81</v>
      </c>
      <c r="C82" s="61" t="s">
        <v>106</v>
      </c>
      <c r="D82" s="100"/>
      <c r="E82" s="128" t="s">
        <v>107</v>
      </c>
      <c r="F82" s="122">
        <f>F83</f>
        <v>2019.817</v>
      </c>
      <c r="G82" s="103">
        <f>G83</f>
        <v>2013.5898</v>
      </c>
      <c r="H82" s="62">
        <f t="shared" si="0"/>
        <v>99.69169484166139</v>
      </c>
      <c r="I82" s="62">
        <f t="shared" si="1"/>
        <v>-6.227200000000039</v>
      </c>
    </row>
    <row r="83" spans="1:9" ht="28.5" customHeight="1">
      <c r="A83" s="55" t="s">
        <v>89</v>
      </c>
      <c r="B83" s="55" t="s">
        <v>81</v>
      </c>
      <c r="C83" s="56" t="s">
        <v>106</v>
      </c>
      <c r="D83" s="56" t="s">
        <v>165</v>
      </c>
      <c r="E83" s="134" t="s">
        <v>166</v>
      </c>
      <c r="F83" s="123">
        <v>2019.817</v>
      </c>
      <c r="G83" s="57">
        <v>2013.5898</v>
      </c>
      <c r="H83" s="58">
        <f t="shared" si="0"/>
        <v>99.69169484166139</v>
      </c>
      <c r="I83" s="58">
        <f t="shared" si="1"/>
        <v>-6.227200000000039</v>
      </c>
    </row>
    <row r="84" spans="1:9" s="163" customFormat="1" ht="16.5" customHeight="1">
      <c r="A84" s="150" t="s">
        <v>109</v>
      </c>
      <c r="B84" s="150"/>
      <c r="C84" s="151"/>
      <c r="D84" s="151"/>
      <c r="E84" s="162" t="s">
        <v>110</v>
      </c>
      <c r="F84" s="153">
        <f aca="true" t="shared" si="4" ref="F84:G86">F85</f>
        <v>28.8</v>
      </c>
      <c r="G84" s="153">
        <f t="shared" si="4"/>
        <v>28.8</v>
      </c>
      <c r="H84" s="154">
        <f t="shared" si="0"/>
        <v>100</v>
      </c>
      <c r="I84" s="154">
        <f t="shared" si="1"/>
        <v>0</v>
      </c>
    </row>
    <row r="85" spans="1:9" s="169" customFormat="1" ht="13.5" customHeight="1">
      <c r="A85" s="164" t="s">
        <v>109</v>
      </c>
      <c r="B85" s="164" t="s">
        <v>61</v>
      </c>
      <c r="C85" s="165"/>
      <c r="D85" s="165"/>
      <c r="E85" s="166" t="s">
        <v>111</v>
      </c>
      <c r="F85" s="167">
        <f t="shared" si="4"/>
        <v>28.8</v>
      </c>
      <c r="G85" s="168">
        <f t="shared" si="4"/>
        <v>28.8</v>
      </c>
      <c r="H85" s="168">
        <f t="shared" si="0"/>
        <v>100</v>
      </c>
      <c r="I85" s="168">
        <f t="shared" si="1"/>
        <v>0</v>
      </c>
    </row>
    <row r="86" spans="1:9" s="5" customFormat="1" ht="40.5" customHeight="1">
      <c r="A86" s="140" t="s">
        <v>109</v>
      </c>
      <c r="B86" s="140" t="s">
        <v>61</v>
      </c>
      <c r="C86" s="141" t="s">
        <v>112</v>
      </c>
      <c r="D86" s="141"/>
      <c r="E86" s="139" t="s">
        <v>184</v>
      </c>
      <c r="F86" s="136">
        <f t="shared" si="4"/>
        <v>28.8</v>
      </c>
      <c r="G86" s="137">
        <f t="shared" si="4"/>
        <v>28.8</v>
      </c>
      <c r="H86" s="138">
        <f t="shared" si="0"/>
        <v>100</v>
      </c>
      <c r="I86" s="138">
        <f t="shared" si="1"/>
        <v>0</v>
      </c>
    </row>
    <row r="87" spans="1:9" ht="43.5" customHeight="1">
      <c r="A87" s="55" t="s">
        <v>109</v>
      </c>
      <c r="B87" s="55" t="s">
        <v>61</v>
      </c>
      <c r="C87" s="56" t="s">
        <v>112</v>
      </c>
      <c r="D87" s="56" t="s">
        <v>183</v>
      </c>
      <c r="E87" s="135" t="s">
        <v>185</v>
      </c>
      <c r="F87" s="123">
        <v>28.8</v>
      </c>
      <c r="G87" s="57">
        <v>28.8</v>
      </c>
      <c r="H87" s="58">
        <f t="shared" si="0"/>
        <v>100</v>
      </c>
      <c r="I87" s="58">
        <f t="shared" si="1"/>
        <v>0</v>
      </c>
    </row>
    <row r="88" spans="1:9" s="131" customFormat="1" ht="14.25" customHeight="1">
      <c r="A88" s="186" t="s">
        <v>178</v>
      </c>
      <c r="B88" s="187"/>
      <c r="C88" s="187"/>
      <c r="D88" s="187"/>
      <c r="E88" s="188"/>
      <c r="F88" s="129">
        <f>F62+F51+F45+F14+F84+F55</f>
        <v>15193.75553</v>
      </c>
      <c r="G88" s="129">
        <f>G62+G51+G45+G14+G84+G55</f>
        <v>14958.93698</v>
      </c>
      <c r="H88" s="130">
        <f t="shared" si="0"/>
        <v>98.45450619804727</v>
      </c>
      <c r="I88" s="130">
        <f t="shared" si="1"/>
        <v>-234.81854999999996</v>
      </c>
    </row>
  </sheetData>
  <sheetProtection/>
  <mergeCells count="14">
    <mergeCell ref="A3:D3"/>
    <mergeCell ref="E3:I3"/>
    <mergeCell ref="A4:D4"/>
    <mergeCell ref="A1:D1"/>
    <mergeCell ref="E1:I1"/>
    <mergeCell ref="A2:D2"/>
    <mergeCell ref="E2:I2"/>
    <mergeCell ref="A9:J9"/>
    <mergeCell ref="A10:D10"/>
    <mergeCell ref="A88:E88"/>
    <mergeCell ref="A5:D5"/>
    <mergeCell ref="A6:D6"/>
    <mergeCell ref="A7:J7"/>
    <mergeCell ref="A8:I8"/>
  </mergeCells>
  <printOptions/>
  <pageMargins left="0.75" right="0.75" top="1" bottom="1" header="0.5" footer="0.5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26"/>
  <sheetViews>
    <sheetView zoomScalePageLayoutView="0" workbookViewId="0" topLeftCell="A1">
      <selection activeCell="D13" sqref="D13:D14"/>
    </sheetView>
  </sheetViews>
  <sheetFormatPr defaultColWidth="9.140625" defaultRowHeight="12.75"/>
  <cols>
    <col min="1" max="1" width="22.8515625" style="0" customWidth="1"/>
    <col min="2" max="2" width="16.00390625" style="0" customWidth="1"/>
    <col min="3" max="3" width="19.00390625" style="0" customWidth="1"/>
    <col min="4" max="4" width="20.140625" style="0" customWidth="1"/>
    <col min="5" max="5" width="71.7109375" style="0" customWidth="1"/>
  </cols>
  <sheetData>
    <row r="5" spans="4:5" ht="12.75">
      <c r="D5" s="8"/>
      <c r="E5" s="8" t="s">
        <v>113</v>
      </c>
    </row>
    <row r="6" spans="4:5" ht="12.75">
      <c r="D6" s="8"/>
      <c r="E6" s="9" t="s">
        <v>245</v>
      </c>
    </row>
    <row r="7" spans="4:5" ht="12.75">
      <c r="D7" s="8"/>
      <c r="E7" s="8" t="s">
        <v>221</v>
      </c>
    </row>
    <row r="8" spans="4:5" ht="12.75">
      <c r="D8" s="8"/>
      <c r="E8" s="8" t="s">
        <v>222</v>
      </c>
    </row>
    <row r="9" spans="4:5" ht="12.75">
      <c r="D9" s="8"/>
      <c r="E9" s="8"/>
    </row>
    <row r="10" ht="12.75">
      <c r="D10" s="8"/>
    </row>
    <row r="11" spans="1:5" ht="20.25" customHeight="1">
      <c r="A11" s="197" t="s">
        <v>220</v>
      </c>
      <c r="B11" s="197"/>
      <c r="C11" s="197"/>
      <c r="D11" s="197"/>
      <c r="E11" s="197"/>
    </row>
    <row r="12" spans="1:5" ht="20.25" customHeight="1">
      <c r="A12" s="10"/>
      <c r="B12" s="10"/>
      <c r="C12" s="11"/>
      <c r="D12" s="10"/>
      <c r="E12" s="12"/>
    </row>
    <row r="13" spans="1:5" ht="12.75">
      <c r="A13" s="198"/>
      <c r="B13" s="199" t="s">
        <v>114</v>
      </c>
      <c r="C13" s="13" t="s">
        <v>115</v>
      </c>
      <c r="D13" s="199" t="s">
        <v>116</v>
      </c>
      <c r="E13" s="199" t="s">
        <v>117</v>
      </c>
    </row>
    <row r="14" spans="1:5" ht="12.75">
      <c r="A14" s="198"/>
      <c r="B14" s="199"/>
      <c r="C14" s="14" t="s">
        <v>118</v>
      </c>
      <c r="D14" s="199"/>
      <c r="E14" s="199"/>
    </row>
    <row r="15" spans="1:5" ht="32.25" customHeight="1">
      <c r="A15" s="43" t="s">
        <v>119</v>
      </c>
      <c r="B15" s="44">
        <v>146200</v>
      </c>
      <c r="C15" s="43" t="s">
        <v>186</v>
      </c>
      <c r="D15" s="43" t="s">
        <v>120</v>
      </c>
      <c r="E15" s="45" t="s">
        <v>190</v>
      </c>
    </row>
    <row r="16" spans="1:5" ht="48" customHeight="1">
      <c r="A16" s="200" t="s">
        <v>121</v>
      </c>
      <c r="B16" s="46">
        <v>300000</v>
      </c>
      <c r="C16" s="43" t="s">
        <v>193</v>
      </c>
      <c r="D16" s="43" t="s">
        <v>122</v>
      </c>
      <c r="E16" s="43" t="s">
        <v>194</v>
      </c>
    </row>
    <row r="17" spans="1:5" ht="48" customHeight="1">
      <c r="A17" s="201"/>
      <c r="B17" s="46">
        <v>-39689</v>
      </c>
      <c r="C17" s="43" t="s">
        <v>240</v>
      </c>
      <c r="D17" s="43" t="s">
        <v>120</v>
      </c>
      <c r="E17" s="43" t="s">
        <v>194</v>
      </c>
    </row>
    <row r="18" spans="1:5" ht="46.5" customHeight="1">
      <c r="A18" s="200" t="s">
        <v>123</v>
      </c>
      <c r="B18" s="46">
        <v>-10621</v>
      </c>
      <c r="C18" s="47" t="s">
        <v>187</v>
      </c>
      <c r="D18" s="43" t="s">
        <v>124</v>
      </c>
      <c r="E18" s="43" t="s">
        <v>188</v>
      </c>
    </row>
    <row r="19" spans="1:5" ht="60.75" customHeight="1">
      <c r="A19" s="202"/>
      <c r="B19" s="46">
        <v>-2000</v>
      </c>
      <c r="C19" s="43" t="s">
        <v>189</v>
      </c>
      <c r="D19" s="43" t="s">
        <v>124</v>
      </c>
      <c r="E19" s="43" t="s">
        <v>188</v>
      </c>
    </row>
    <row r="20" spans="1:5" ht="47.25" customHeight="1">
      <c r="A20" s="202"/>
      <c r="B20" s="46">
        <v>-15000</v>
      </c>
      <c r="C20" s="43" t="s">
        <v>195</v>
      </c>
      <c r="D20" s="43" t="s">
        <v>124</v>
      </c>
      <c r="E20" s="43" t="s">
        <v>196</v>
      </c>
    </row>
    <row r="21" spans="1:5" ht="74.25" customHeight="1">
      <c r="A21" s="202"/>
      <c r="B21" s="46">
        <v>-369000</v>
      </c>
      <c r="C21" s="43" t="s">
        <v>197</v>
      </c>
      <c r="D21" s="43" t="s">
        <v>124</v>
      </c>
      <c r="E21" s="43" t="s">
        <v>198</v>
      </c>
    </row>
    <row r="22" spans="1:5" ht="47.25" customHeight="1">
      <c r="A22" s="202"/>
      <c r="B22" s="46">
        <v>-3000</v>
      </c>
      <c r="C22" s="43" t="s">
        <v>199</v>
      </c>
      <c r="D22" s="43" t="s">
        <v>124</v>
      </c>
      <c r="E22" s="43" t="s">
        <v>200</v>
      </c>
    </row>
    <row r="23" spans="1:5" ht="60" customHeight="1">
      <c r="A23" s="202"/>
      <c r="B23" s="46">
        <v>-1000</v>
      </c>
      <c r="C23" s="43" t="s">
        <v>204</v>
      </c>
      <c r="D23" s="43" t="s">
        <v>124</v>
      </c>
      <c r="E23" s="43" t="s">
        <v>198</v>
      </c>
    </row>
    <row r="24" spans="1:5" ht="48" customHeight="1">
      <c r="A24" s="202"/>
      <c r="B24" s="46">
        <v>-2390</v>
      </c>
      <c r="C24" s="43" t="s">
        <v>238</v>
      </c>
      <c r="D24" s="43" t="s">
        <v>124</v>
      </c>
      <c r="E24" s="43" t="s">
        <v>239</v>
      </c>
    </row>
    <row r="25" spans="1:5" ht="45" customHeight="1">
      <c r="A25" s="42"/>
      <c r="B25" s="46">
        <v>-3500</v>
      </c>
      <c r="C25" s="43" t="s">
        <v>241</v>
      </c>
      <c r="D25" s="43" t="s">
        <v>124</v>
      </c>
      <c r="E25" s="43" t="s">
        <v>242</v>
      </c>
    </row>
    <row r="26" spans="1:5" ht="14.25">
      <c r="A26" s="48" t="s">
        <v>125</v>
      </c>
      <c r="B26" s="49">
        <f>SUM(B15:B25)</f>
        <v>0</v>
      </c>
      <c r="C26" s="196"/>
      <c r="D26" s="196"/>
      <c r="E26" s="196"/>
    </row>
  </sheetData>
  <sheetProtection/>
  <mergeCells count="8">
    <mergeCell ref="C26:E26"/>
    <mergeCell ref="A11:E11"/>
    <mergeCell ref="A13:A14"/>
    <mergeCell ref="B13:B14"/>
    <mergeCell ref="D13:D14"/>
    <mergeCell ref="E13:E14"/>
    <mergeCell ref="A16:A17"/>
    <mergeCell ref="A18:A2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3.7109375" style="0" bestFit="1" customWidth="1"/>
    <col min="2" max="2" width="49.57421875" style="0" bestFit="1" customWidth="1"/>
    <col min="3" max="3" width="11.8515625" style="0" customWidth="1"/>
    <col min="4" max="4" width="11.7109375" style="0" customWidth="1"/>
    <col min="5" max="5" width="16.00390625" style="0" customWidth="1"/>
    <col min="6" max="6" width="14.8515625" style="0" customWidth="1"/>
  </cols>
  <sheetData>
    <row r="1" spans="1:6" ht="12.75">
      <c r="A1" s="15"/>
      <c r="F1" s="8" t="s">
        <v>126</v>
      </c>
    </row>
    <row r="2" spans="1:6" ht="12.75">
      <c r="A2" s="15"/>
      <c r="F2" s="9" t="s">
        <v>246</v>
      </c>
    </row>
    <row r="3" spans="1:6" ht="12.75">
      <c r="A3" s="15"/>
      <c r="B3" s="206" t="s">
        <v>127</v>
      </c>
      <c r="C3" s="206"/>
      <c r="D3" s="206"/>
      <c r="E3" s="206"/>
      <c r="F3" s="206"/>
    </row>
    <row r="4" spans="1:6" ht="12.75">
      <c r="A4" s="15"/>
      <c r="F4" s="8" t="s">
        <v>222</v>
      </c>
    </row>
    <row r="5" ht="12.75">
      <c r="A5" s="15"/>
    </row>
    <row r="6" ht="12.75">
      <c r="A6" s="15"/>
    </row>
    <row r="7" spans="1:6" ht="15.75">
      <c r="A7" s="207" t="s">
        <v>128</v>
      </c>
      <c r="B7" s="207"/>
      <c r="C7" s="207"/>
      <c r="D7" s="207"/>
      <c r="E7" s="207"/>
      <c r="F7" s="207"/>
    </row>
    <row r="8" spans="1:6" ht="15.75">
      <c r="A8" s="207" t="s">
        <v>224</v>
      </c>
      <c r="B8" s="207"/>
      <c r="C8" s="207"/>
      <c r="D8" s="207"/>
      <c r="E8" s="207"/>
      <c r="F8" s="207"/>
    </row>
    <row r="9" spans="1:6" ht="12.75">
      <c r="A9" s="15"/>
      <c r="C9" s="16"/>
      <c r="D9" s="16"/>
      <c r="E9" s="17"/>
      <c r="F9" s="18" t="s">
        <v>3</v>
      </c>
    </row>
    <row r="10" spans="1:6" ht="12.75">
      <c r="A10" s="19" t="s">
        <v>129</v>
      </c>
      <c r="B10" s="20"/>
      <c r="C10" s="208" t="s">
        <v>130</v>
      </c>
      <c r="D10" s="209"/>
      <c r="E10" s="209" t="s">
        <v>131</v>
      </c>
      <c r="F10" s="210"/>
    </row>
    <row r="11" spans="1:6" ht="25.5">
      <c r="A11" s="21" t="s">
        <v>132</v>
      </c>
      <c r="B11" s="22" t="s">
        <v>133</v>
      </c>
      <c r="C11" s="23" t="s">
        <v>157</v>
      </c>
      <c r="D11" s="23" t="s">
        <v>223</v>
      </c>
      <c r="E11" s="24" t="s">
        <v>134</v>
      </c>
      <c r="F11" s="24" t="s">
        <v>135</v>
      </c>
    </row>
    <row r="12" spans="1:6" ht="12.75" customHeight="1" hidden="1">
      <c r="A12" s="25" t="s">
        <v>136</v>
      </c>
      <c r="B12" s="211" t="s">
        <v>66</v>
      </c>
      <c r="C12" s="212"/>
      <c r="D12" s="212"/>
      <c r="E12" s="212"/>
      <c r="F12" s="213"/>
    </row>
    <row r="13" spans="1:6" ht="12.75" customHeight="1" hidden="1">
      <c r="A13" s="26"/>
      <c r="B13" s="27" t="s">
        <v>137</v>
      </c>
      <c r="C13" s="28" t="s">
        <v>138</v>
      </c>
      <c r="D13" s="28" t="s">
        <v>138</v>
      </c>
      <c r="E13" s="29"/>
      <c r="F13" s="29"/>
    </row>
    <row r="14" spans="1:6" ht="12.75" customHeight="1" hidden="1">
      <c r="A14" s="30"/>
      <c r="B14" s="31" t="s">
        <v>139</v>
      </c>
      <c r="C14" s="32"/>
      <c r="D14" s="32"/>
      <c r="E14" s="33"/>
      <c r="F14" s="33"/>
    </row>
    <row r="15" spans="1:6" ht="12.75" customHeight="1">
      <c r="A15" s="25" t="s">
        <v>140</v>
      </c>
      <c r="B15" s="203" t="s">
        <v>141</v>
      </c>
      <c r="C15" s="204"/>
      <c r="D15" s="204"/>
      <c r="E15" s="204"/>
      <c r="F15" s="205"/>
    </row>
    <row r="16" spans="1:6" ht="12.75">
      <c r="A16" s="26"/>
      <c r="B16" s="27" t="s">
        <v>137</v>
      </c>
      <c r="C16" s="178">
        <v>8.25</v>
      </c>
      <c r="D16" s="178">
        <v>9.75</v>
      </c>
      <c r="E16" s="179">
        <v>8.25</v>
      </c>
      <c r="F16" s="179">
        <v>8</v>
      </c>
    </row>
    <row r="17" spans="1:6" ht="12.75">
      <c r="A17" s="30"/>
      <c r="B17" s="31" t="s">
        <v>139</v>
      </c>
      <c r="C17" s="178"/>
      <c r="D17" s="178"/>
      <c r="E17" s="179">
        <v>977.219</v>
      </c>
      <c r="F17" s="179">
        <v>977.219</v>
      </c>
    </row>
    <row r="18" spans="1:6" ht="12.75" customHeight="1">
      <c r="A18" s="25" t="s">
        <v>140</v>
      </c>
      <c r="B18" s="203" t="s">
        <v>142</v>
      </c>
      <c r="C18" s="204"/>
      <c r="D18" s="204"/>
      <c r="E18" s="204"/>
      <c r="F18" s="205"/>
    </row>
    <row r="19" spans="1:6" ht="12.75">
      <c r="A19" s="26"/>
      <c r="B19" s="27" t="s">
        <v>137</v>
      </c>
      <c r="C19" s="144">
        <v>1</v>
      </c>
      <c r="D19" s="144">
        <v>1</v>
      </c>
      <c r="E19" s="179">
        <v>1</v>
      </c>
      <c r="F19" s="179">
        <v>1</v>
      </c>
    </row>
    <row r="20" spans="1:6" ht="12.75">
      <c r="A20" s="30"/>
      <c r="B20" s="31" t="s">
        <v>139</v>
      </c>
      <c r="C20" s="32"/>
      <c r="D20" s="32"/>
      <c r="E20" s="179">
        <v>250.28</v>
      </c>
      <c r="F20" s="179">
        <v>250.277</v>
      </c>
    </row>
    <row r="21" spans="1:6" ht="12.75" customHeight="1">
      <c r="A21" s="25" t="s">
        <v>143</v>
      </c>
      <c r="B21" s="203" t="s">
        <v>144</v>
      </c>
      <c r="C21" s="204"/>
      <c r="D21" s="204"/>
      <c r="E21" s="204"/>
      <c r="F21" s="205"/>
    </row>
    <row r="22" spans="1:6" ht="12.75">
      <c r="A22" s="26"/>
      <c r="B22" s="27" t="s">
        <v>137</v>
      </c>
      <c r="C22" s="178">
        <v>2</v>
      </c>
      <c r="D22" s="178">
        <v>2</v>
      </c>
      <c r="E22" s="179">
        <v>2</v>
      </c>
      <c r="F22" s="179">
        <v>2</v>
      </c>
    </row>
    <row r="23" spans="1:6" ht="12.75">
      <c r="A23" s="30"/>
      <c r="B23" s="31" t="s">
        <v>139</v>
      </c>
      <c r="C23" s="178"/>
      <c r="D23" s="178"/>
      <c r="E23" s="179">
        <v>191.863</v>
      </c>
      <c r="F23" s="179">
        <v>191.863</v>
      </c>
    </row>
    <row r="24" spans="1:6" ht="12.75" customHeight="1" hidden="1">
      <c r="A24" s="25"/>
      <c r="B24" s="34" t="s">
        <v>145</v>
      </c>
      <c r="C24" s="179"/>
      <c r="D24" s="179"/>
      <c r="E24" s="180"/>
      <c r="F24" s="180"/>
    </row>
    <row r="25" spans="1:6" ht="12.75">
      <c r="A25" s="25"/>
      <c r="B25" s="25" t="s">
        <v>146</v>
      </c>
      <c r="C25" s="176"/>
      <c r="D25" s="176"/>
      <c r="E25" s="176"/>
      <c r="F25" s="176"/>
    </row>
    <row r="26" spans="1:6" ht="12.75">
      <c r="A26" s="25"/>
      <c r="B26" s="35" t="s">
        <v>147</v>
      </c>
      <c r="C26" s="176"/>
      <c r="D26" s="176"/>
      <c r="E26" s="176"/>
      <c r="F26" s="176"/>
    </row>
    <row r="27" spans="1:6" ht="15.75">
      <c r="A27" s="36" t="s">
        <v>148</v>
      </c>
      <c r="B27" s="37" t="s">
        <v>145</v>
      </c>
      <c r="C27" s="177">
        <v>1</v>
      </c>
      <c r="D27" s="177">
        <v>1</v>
      </c>
      <c r="E27" s="177">
        <v>1</v>
      </c>
      <c r="F27" s="177">
        <v>1</v>
      </c>
    </row>
    <row r="28" spans="1:6" ht="15.75">
      <c r="A28" s="38" t="s">
        <v>149</v>
      </c>
      <c r="B28" s="39" t="s">
        <v>137</v>
      </c>
      <c r="C28" s="177">
        <f>C16+C19+C22</f>
        <v>11.25</v>
      </c>
      <c r="D28" s="177">
        <f>D16+D19+D22</f>
        <v>12.75</v>
      </c>
      <c r="E28" s="177">
        <f>E16+E19+E22</f>
        <v>11.25</v>
      </c>
      <c r="F28" s="177">
        <f>F16+F19+F22</f>
        <v>11</v>
      </c>
    </row>
    <row r="29" spans="1:6" ht="19.5" customHeight="1">
      <c r="A29" s="40" t="s">
        <v>150</v>
      </c>
      <c r="B29" s="41" t="s">
        <v>151</v>
      </c>
      <c r="C29" s="177"/>
      <c r="D29" s="177"/>
      <c r="E29" s="177">
        <f>E14+E17+E20+E23</f>
        <v>1419.362</v>
      </c>
      <c r="F29" s="177">
        <f>F14+F17+F20+F23</f>
        <v>1419.3590000000002</v>
      </c>
    </row>
    <row r="30" spans="1:6" ht="12.75">
      <c r="A30" s="15"/>
      <c r="C30" s="16"/>
      <c r="D30" s="16"/>
      <c r="E30" s="17"/>
      <c r="F30" s="17"/>
    </row>
    <row r="31" spans="1:6" ht="12.75">
      <c r="A31" s="15"/>
      <c r="C31" s="16"/>
      <c r="D31" s="16"/>
      <c r="E31" s="17"/>
      <c r="F31" s="17"/>
    </row>
    <row r="32" spans="1:6" ht="12.75">
      <c r="A32" s="15"/>
      <c r="C32" s="16"/>
      <c r="D32" s="16"/>
      <c r="E32" s="17"/>
      <c r="F32" s="17"/>
    </row>
    <row r="33" spans="1:6" ht="12.75">
      <c r="A33" s="15"/>
      <c r="C33" s="16"/>
      <c r="D33" s="16"/>
      <c r="E33" s="17"/>
      <c r="F33" s="17"/>
    </row>
    <row r="34" spans="1:6" ht="12.75">
      <c r="A34" s="15"/>
      <c r="C34" s="16"/>
      <c r="D34" s="16"/>
      <c r="E34" s="17"/>
      <c r="F34" s="17"/>
    </row>
    <row r="35" spans="1:6" ht="12.75">
      <c r="A35" s="15"/>
      <c r="C35" s="16"/>
      <c r="D35" s="16"/>
      <c r="E35" s="17"/>
      <c r="F35" s="17"/>
    </row>
    <row r="36" spans="1:6" ht="12.75">
      <c r="A36" s="15"/>
      <c r="C36" s="16"/>
      <c r="D36" s="16"/>
      <c r="E36" s="17"/>
      <c r="F36" s="17"/>
    </row>
    <row r="37" spans="1:6" ht="12.75">
      <c r="A37" s="15"/>
      <c r="C37" s="16"/>
      <c r="D37" s="16"/>
      <c r="E37" s="17"/>
      <c r="F37" s="17"/>
    </row>
    <row r="38" spans="1:6" ht="12.75">
      <c r="A38" s="15"/>
      <c r="C38" s="16"/>
      <c r="D38" s="16"/>
      <c r="E38" s="17"/>
      <c r="F38" s="17"/>
    </row>
    <row r="39" spans="1:6" ht="12.75">
      <c r="A39" s="15"/>
      <c r="C39" s="16"/>
      <c r="D39" s="16"/>
      <c r="E39" s="17"/>
      <c r="F39" s="17"/>
    </row>
  </sheetData>
  <sheetProtection/>
  <mergeCells count="9">
    <mergeCell ref="B15:F15"/>
    <mergeCell ref="B18:F18"/>
    <mergeCell ref="B21:F21"/>
    <mergeCell ref="B3:F3"/>
    <mergeCell ref="A7:F7"/>
    <mergeCell ref="A8:F8"/>
    <mergeCell ref="C10:D10"/>
    <mergeCell ref="E10:F10"/>
    <mergeCell ref="B12:F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2013-04-05T04:04:55Z</cp:lastPrinted>
  <dcterms:created xsi:type="dcterms:W3CDTF">1996-10-08T23:32:33Z</dcterms:created>
  <dcterms:modified xsi:type="dcterms:W3CDTF">2013-04-05T04:04:57Z</dcterms:modified>
  <cp:category/>
  <cp:version/>
  <cp:contentType/>
  <cp:contentStatus/>
</cp:coreProperties>
</file>