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<sst xmlns="http://schemas.openxmlformats.org/spreadsheetml/2006/main" count="495" uniqueCount="252">
  <si>
    <t>Приложение №1</t>
  </si>
  <si>
    <t>бюджета городского поселения "Пушкиногорье"</t>
  </si>
  <si>
    <t>за I полугодие 2017 года"</t>
  </si>
  <si>
    <t>Исполнение доходной части бюджета городского поселения</t>
  </si>
  <si>
    <t>"Пушкиногорье"  за I полугодие 2017 года</t>
  </si>
  <si>
    <t>тыс.руб.</t>
  </si>
  <si>
    <t>Код бюджетной классификации Российской Федерации</t>
  </si>
  <si>
    <t>Наименование доходов</t>
  </si>
  <si>
    <t>Уточненный годовой план на 01.07.2017г.</t>
  </si>
  <si>
    <t>Исполнено по состоянию на 01.07.2017г.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</si>
  <si>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</si>
  <si>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</si>
  <si>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</si>
  <si>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</si>
  <si>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</si>
  <si>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</si>
  <si>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</si>
  <si>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</si>
  <si>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</si>
  <si>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</si>
  <si>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</si>
  <si>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</si>
  <si>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</si>
  <si>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</si>
  <si>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</si>
  <si>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</si>
  <si>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</si>
  <si>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</si>
  <si>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</si>
  <si>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</si>
  <si>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</si>
  <si>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</si>
  <si>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</si>
  <si>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</si>
  <si>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</si>
  <si>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</si>
  <si>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</si>
  <si>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Задолженность и перерасчеты по отменённым налогам, сборам и иным обязательным платежам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</si>
  <si>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</si>
  <si>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</si>
  <si>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</si>
  <si>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</si>
  <si>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 том числе: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</si>
  <si>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</si>
  <si>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</si>
  <si>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</si>
  <si>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</si>
  <si>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</si>
  <si>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</si>
  <si>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</si>
  <si>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</si>
  <si>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1 14 06014 00 0000 430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</si>
  <si>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</si>
  <si>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1 16 90000 00 0000 000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</si>
  <si>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</si>
  <si>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</si>
  <si>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</si>
  <si>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</si>
  <si>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</si>
  <si>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</si>
  <si>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</si>
  <si>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</si>
  <si>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</si>
  <si>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</si>
  <si>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</si>
  <si>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</si>
  <si>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</si>
  <si>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</si>
  <si>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2 02 01003 10 0000151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</si>
  <si>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</si>
  <si>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</si>
  <si>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2 02 35118 00 0000 151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</si>
  <si>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</si>
  <si>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</si>
  <si>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"Об исполнении бюджета городского поселения</t>
  </si>
  <si>
    <t>"Пушкиногорье"  за I полугодие 2017 года"</t>
  </si>
  <si>
    <t>Исполнение по ведомственной структуре расходов</t>
  </si>
  <si>
    <t>бюджета городского поселения "Пушкиногорье" за I полугодие 2017 года</t>
  </si>
  <si>
    <t xml:space="preserve">Наименование </t>
  </si>
  <si>
    <t>РЗ</t>
  </si>
  <si>
    <t>ПЗ</t>
  </si>
  <si>
    <t>ЦСР</t>
  </si>
  <si>
    <t>ВР</t>
  </si>
  <si>
    <t>кассовое исполнение на 01.07.2017г.</t>
  </si>
  <si>
    <t xml:space="preserve">% исполнения </t>
  </si>
  <si>
    <t>"-"невып-но; "+"перевып.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</si>
  <si>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</si>
  <si>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</si>
  <si>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</si>
  <si>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</si>
  <si>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</si>
  <si>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</si>
  <si>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</si>
  <si>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</si>
  <si>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</si>
  <si>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</si>
  <si>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</si>
  <si>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</si>
  <si>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</si>
  <si>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</si>
  <si>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</si>
  <si>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</si>
  <si>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</si>
  <si>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</si>
  <si>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</si>
  <si>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</si>
  <si>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</si>
  <si>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</si>
  <si>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</si>
  <si>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</si>
  <si>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</si>
  <si>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</si>
  <si>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</si>
  <si>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</si>
  <si>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</si>
  <si>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</si>
  <si>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</si>
  <si>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</si>
  <si>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</si>
  <si>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 xml:space="preserve">01 1 01 81000 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</si>
  <si>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</si>
  <si>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</si>
  <si>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</si>
  <si>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</si>
  <si>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</si>
  <si>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</si>
  <si>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</si>
  <si>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</si>
  <si>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 xml:space="preserve">Резервные фонды 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</si>
  <si>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</si>
  <si>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</si>
  <si>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</si>
  <si>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</si>
  <si>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</si>
  <si>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</si>
  <si>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</si>
  <si>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</si>
  <si>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</si>
  <si>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</si>
  <si>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</si>
  <si>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</si>
  <si>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</si>
  <si>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</si>
  <si>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</si>
  <si>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</si>
  <si>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</si>
  <si>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</si>
  <si>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</si>
  <si>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</si>
  <si>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</si>
  <si>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</si>
  <si>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</si>
  <si>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</si>
  <si>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</si>
  <si>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</si>
  <si>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</si>
  <si>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</si>
  <si>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</si>
  <si>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</si>
  <si>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</si>
  <si>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</si>
  <si>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</si>
  <si>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</si>
  <si>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</si>
  <si>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</si>
  <si>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</si>
  <si>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</si>
  <si>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</si>
  <si>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</si>
  <si>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</si>
  <si>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</si>
  <si>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</si>
  <si>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</si>
  <si>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</si>
  <si>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</si>
  <si>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</si>
  <si>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</si>
  <si>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</si>
  <si>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</si>
  <si>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</si>
  <si>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</si>
  <si>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</si>
  <si>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</si>
  <si>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</si>
  <si>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</si>
  <si>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</si>
  <si>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Итого</t>
  </si>
  <si>
    <t>Приложение № 3</t>
  </si>
  <si>
    <t xml:space="preserve">"Об исполнении бюджета городского поселения "Пушкиногорье" </t>
  </si>
  <si>
    <t>Использование средств Резервного фонда за I полугодие 2017 года</t>
  </si>
  <si>
    <t>сумма (тыс.руб)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</si>
  <si>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</si>
  <si>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</si>
  <si>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</si>
  <si>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</si>
  <si>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</si>
  <si>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№ 60 от 28.12.2016г.</t>
  </si>
  <si>
    <t>Решение Собрания депутатов</t>
  </si>
  <si>
    <t>"О бюджете муниципального образования "Пушкиногорье" на 2017 год и плановый период 2018-2019гг."</t>
  </si>
  <si>
    <t>Расходование средств резервного фонда</t>
  </si>
  <si>
    <t>№ 56 от 17.04.2017г.</t>
  </si>
  <si>
    <t>Постановление</t>
  </si>
  <si>
    <t>Выплата материальной помощи бывшим узникам, вдовам (вдовцам) погибших, умерших инвалидов и участников ВОВ, в связи с 72 годовщиной Победы в ВОВ.</t>
  </si>
  <si>
    <t>№ 32 от 02.03.2016г.</t>
  </si>
  <si>
    <t>Выплата членских взносов членов Ассоциации "Совет муниципальных образований Псковской области" за 2016 год</t>
  </si>
  <si>
    <t>№36 от 21.04.2014г.</t>
  </si>
  <si>
    <t>Выплата материальной помощи бывшим узникам, вдовам (вдовцам) погибших, умерших инвалидов и участников ВОВ, в связи с 69 годовщиной Победы в ВОВ.</t>
  </si>
  <si>
    <t>№79 от 16.08.2013г.</t>
  </si>
  <si>
    <t>Разовое поощрение Главы муниципального образования Гусева Юрия Александровича в связи с юбилейным днём рождения.</t>
  </si>
  <si>
    <t>№50 от 11.07.2011г.</t>
  </si>
  <si>
    <t>Подготовка детской игровой программы, посвящённой празднованию "Дня освобождения Пушкиногорского района"</t>
  </si>
  <si>
    <t>№65 от 22.09.2011г.</t>
  </si>
  <si>
    <t>Разовая материальная помощь бывшим работникам муниципальной службы, вышедшим на пенсию по возрасту</t>
  </si>
  <si>
    <t>Изменение плана</t>
  </si>
  <si>
    <t>№ б/н от 07.07.2014г.</t>
  </si>
  <si>
    <t>Ходатайство</t>
  </si>
  <si>
    <t>Неиспользовано:</t>
  </si>
  <si>
    <t>Приложение № 4</t>
  </si>
  <si>
    <t>"Об исполнении бюджета городского поселения "Пушкиногорье"</t>
  </si>
  <si>
    <t>С В Е Д Е Н И Я о численности и денежном содержании муниципальных служащих и</t>
  </si>
  <si>
    <t>работников муниципальных учреждений за I полугодие 2017 года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</si>
  <si>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</si>
  <si>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</si>
  <si>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</si>
  <si>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</si>
  <si>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</si>
  <si>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На 01.01.2017</t>
  </si>
  <si>
    <t>На 01.07.2017г.</t>
  </si>
  <si>
    <t>Учтено по бюджету</t>
  </si>
  <si>
    <t>Выполнено</t>
  </si>
  <si>
    <t>01 02</t>
  </si>
  <si>
    <t>Глава муниципального образования</t>
  </si>
  <si>
    <t>Штатные единицы</t>
  </si>
  <si>
    <t>-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</si>
  <si>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</si>
  <si>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</si>
  <si>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</si>
  <si>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</si>
  <si>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</si>
  <si>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</si>
  <si>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</si>
  <si>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</si>
  <si>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</si>
  <si>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</si>
  <si>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</si>
  <si>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</si>
  <si>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</si>
  <si>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 xml:space="preserve"> </t>
  </si>
  <si>
    <t>к Постановлению №115  от 18.07.2017г."Об исполнении</t>
  </si>
  <si>
    <t>Приложение №2 к Постановлению №115 от 18.07.2017 г.</t>
  </si>
  <si>
    <t xml:space="preserve">к Постановлению №115   от 18.07.2017г. </t>
  </si>
  <si>
    <t>к Постановлению №115  от 18.07.2017г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</si>
</sst>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%"/>
    <numFmt numFmtId="166" formatCode="#,##0.0"/>
    <numFmt numFmtId="167" formatCode="_(\$* #,##0.00_);_(\$* \(#,##0.00\);_(\$* \-??_);_(@_)"/>
    <numFmt numFmtId="168" formatCode="0.0"/>
    <numFmt numFmtId="169" formatCode="#,##0.0_ ;\-#,##0.0\ "/>
    <numFmt numFmtId="170" formatCode="_-* #,##0.0_р_._-;\-* #,##0.0_р_._-;_-* \-???_р_._-;_-@_-"/>
    <numFmt numFmtId="171" formatCode="_-* #,##0.00_р_._-;\-* #,##0.00_р_._-;_-* \-??_р_._-;_-@_-"/>
    <numFmt numFmtId="172" formatCode="_-* #,##0.000_р_._-;\-* #,##0.000_р_._-;_-* \-???_р_._-;_-@_-"/>
    <numFmt numFmtId="173" formatCode="#,##0.00_ ;\-#,##0.00\ "/>
    <numFmt numFmtId="174" formatCode="_-* #,##0_р_._-;\-* #,##0_р_._-;_-* \-_р_.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17"/>
      <name val="Arial Cyr"/>
      <family val="2"/>
    </font>
    <font>
      <i/>
      <sz val="10"/>
      <color indexed="12"/>
      <name val="Arial Cyr"/>
      <family val="2"/>
    </font>
    <font>
      <b/>
      <sz val="8"/>
      <name val="Arial Cyr"/>
      <family val="2"/>
    </font>
    <font>
      <b/>
      <sz val="10"/>
      <color indexed="12"/>
      <name val="Arial Cyr"/>
      <family val="2"/>
    </font>
    <font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right" vertical="center" wrapText="1"/>
    </xf>
    <xf numFmtId="165" fontId="22" fillId="4" borderId="10" xfId="0" applyNumberFormat="1" applyFont="1" applyFill="1" applyBorder="1" applyAlignment="1">
      <alignment horizontal="right" vertical="center" wrapText="1"/>
    </xf>
    <xf numFmtId="164" fontId="23" fillId="4" borderId="10" xfId="0" applyNumberFormat="1" applyFont="1" applyFill="1" applyBorder="1" applyAlignment="1">
      <alignment horizontal="right" vertical="center"/>
    </xf>
    <xf numFmtId="164" fontId="21" fillId="4" borderId="10" xfId="0" applyNumberFormat="1" applyFont="1" applyFill="1" applyBorder="1" applyAlignment="1">
      <alignment horizontal="right" vertical="center" wrapText="1"/>
    </xf>
    <xf numFmtId="165" fontId="21" fillId="4" borderId="10" xfId="0" applyNumberFormat="1" applyFont="1" applyFill="1" applyBorder="1" applyAlignment="1">
      <alignment horizontal="right" vertical="center" wrapText="1"/>
    </xf>
    <xf numFmtId="164" fontId="24" fillId="4" borderId="10" xfId="0" applyNumberFormat="1" applyFont="1" applyFill="1" applyBorder="1" applyAlignment="1">
      <alignment horizontal="right" vertical="center"/>
    </xf>
    <xf numFmtId="0" fontId="25" fillId="4" borderId="11" xfId="0" applyFont="1" applyFill="1" applyBorder="1" applyAlignment="1">
      <alignment horizontal="center" vertical="center" wrapText="1"/>
    </xf>
    <xf numFmtId="164" fontId="25" fillId="4" borderId="11" xfId="0" applyNumberFormat="1" applyFont="1" applyFill="1" applyBorder="1" applyAlignment="1">
      <alignment horizontal="right" vertical="center" wrapText="1"/>
    </xf>
    <xf numFmtId="165" fontId="25" fillId="4" borderId="11" xfId="0" applyNumberFormat="1" applyFont="1" applyFill="1" applyBorder="1" applyAlignment="1">
      <alignment horizontal="right" vertical="center" wrapText="1"/>
    </xf>
    <xf numFmtId="164" fontId="26" fillId="4" borderId="11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1" fillId="4" borderId="10" xfId="52" applyFont="1" applyFill="1" applyBorder="1" applyAlignment="1">
      <alignment horizontal="center" vertical="center" wrapText="1"/>
      <protection/>
    </xf>
    <xf numFmtId="166" fontId="20" fillId="0" borderId="10" xfId="0" applyNumberFormat="1" applyFont="1" applyBorder="1" applyAlignment="1">
      <alignment horizontal="right" vertical="center"/>
    </xf>
    <xf numFmtId="165" fontId="21" fillId="4" borderId="11" xfId="0" applyNumberFormat="1" applyFont="1" applyFill="1" applyBorder="1" applyAlignment="1">
      <alignment horizontal="right" vertical="center" wrapText="1"/>
    </xf>
    <xf numFmtId="164" fontId="24" fillId="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right" vertical="center"/>
    </xf>
    <xf numFmtId="165" fontId="25" fillId="4" borderId="10" xfId="0" applyNumberFormat="1" applyFont="1" applyFill="1" applyBorder="1" applyAlignment="1">
      <alignment horizontal="right" vertical="center" wrapText="1"/>
    </xf>
    <xf numFmtId="164" fontId="26" fillId="4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1" fillId="4" borderId="12" xfId="0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right" vertical="center"/>
    </xf>
    <xf numFmtId="165" fontId="21" fillId="4" borderId="12" xfId="0" applyNumberFormat="1" applyFont="1" applyFill="1" applyBorder="1" applyAlignment="1">
      <alignment horizontal="right" vertical="center"/>
    </xf>
    <xf numFmtId="164" fontId="29" fillId="4" borderId="12" xfId="0" applyNumberFormat="1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right" vertical="center"/>
    </xf>
    <xf numFmtId="165" fontId="25" fillId="4" borderId="10" xfId="0" applyNumberFormat="1" applyFont="1" applyFill="1" applyBorder="1" applyAlignment="1">
      <alignment horizontal="right" vertical="center"/>
    </xf>
    <xf numFmtId="164" fontId="30" fillId="4" borderId="10" xfId="0" applyNumberFormat="1" applyFont="1" applyFill="1" applyBorder="1" applyAlignment="1">
      <alignment horizontal="right" vertical="center"/>
    </xf>
    <xf numFmtId="164" fontId="25" fillId="4" borderId="10" xfId="0" applyNumberFormat="1" applyFont="1" applyFill="1" applyBorder="1" applyAlignment="1">
      <alignment horizontal="right" vertical="center" wrapText="1"/>
    </xf>
    <xf numFmtId="164" fontId="21" fillId="4" borderId="10" xfId="0" applyNumberFormat="1" applyFont="1" applyFill="1" applyBorder="1" applyAlignment="1">
      <alignment horizontal="right" vertical="center"/>
    </xf>
    <xf numFmtId="165" fontId="21" fillId="4" borderId="10" xfId="0" applyNumberFormat="1" applyFont="1" applyFill="1" applyBorder="1" applyAlignment="1">
      <alignment horizontal="right" vertical="center"/>
    </xf>
    <xf numFmtId="164" fontId="29" fillId="4" borderId="10" xfId="0" applyNumberFormat="1" applyFont="1" applyFill="1" applyBorder="1" applyAlignment="1">
      <alignment horizontal="right" vertical="center"/>
    </xf>
    <xf numFmtId="0" fontId="25" fillId="4" borderId="10" xfId="0" applyNumberFormat="1" applyFont="1" applyFill="1" applyBorder="1" applyAlignment="1">
      <alignment horizontal="center" vertical="center" wrapText="1"/>
    </xf>
    <xf numFmtId="1" fontId="25" fillId="4" borderId="10" xfId="0" applyNumberFormat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>
      <alignment horizontal="center" vertical="center" wrapText="1"/>
    </xf>
    <xf numFmtId="49" fontId="25" fillId="4" borderId="10" xfId="0" applyNumberFormat="1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right" vertical="center"/>
    </xf>
    <xf numFmtId="165" fontId="22" fillId="4" borderId="10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right" vertical="top" wrapText="1"/>
    </xf>
    <xf numFmtId="167" fontId="35" fillId="0" borderId="0" xfId="42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8" fontId="38" fillId="0" borderId="10" xfId="0" applyNumberFormat="1" applyFont="1" applyBorder="1" applyAlignment="1">
      <alignment horizontal="center" vertical="center" wrapText="1"/>
    </xf>
    <xf numFmtId="0" fontId="39" fillId="7" borderId="10" xfId="0" applyFont="1" applyFill="1" applyBorder="1" applyAlignment="1">
      <alignment vertical="center" wrapText="1"/>
    </xf>
    <xf numFmtId="49" fontId="39" fillId="7" borderId="10" xfId="0" applyNumberFormat="1" applyFont="1" applyFill="1" applyBorder="1" applyAlignment="1">
      <alignment horizontal="center" vertical="center"/>
    </xf>
    <xf numFmtId="49" fontId="31" fillId="7" borderId="10" xfId="0" applyNumberFormat="1" applyFont="1" applyFill="1" applyBorder="1" applyAlignment="1">
      <alignment horizontal="center" vertical="center"/>
    </xf>
    <xf numFmtId="49" fontId="39" fillId="7" borderId="10" xfId="0" applyNumberFormat="1" applyFont="1" applyFill="1" applyBorder="1" applyAlignment="1">
      <alignment horizontal="center" vertical="center" wrapText="1"/>
    </xf>
    <xf numFmtId="164" fontId="39" fillId="7" borderId="10" xfId="0" applyNumberFormat="1" applyFont="1" applyFill="1" applyBorder="1" applyAlignment="1">
      <alignment horizontal="right" vertical="center"/>
    </xf>
    <xf numFmtId="165" fontId="39" fillId="7" borderId="10" xfId="0" applyNumberFormat="1" applyFont="1" applyFill="1" applyBorder="1" applyAlignment="1">
      <alignment horizontal="right" vertical="center"/>
    </xf>
    <xf numFmtId="169" fontId="39" fillId="7" borderId="10" xfId="0" applyNumberFormat="1" applyFont="1" applyFill="1" applyBorder="1" applyAlignment="1">
      <alignment horizontal="right" vertical="center"/>
    </xf>
    <xf numFmtId="0" fontId="37" fillId="10" borderId="10" xfId="0" applyFont="1" applyFill="1" applyBorder="1" applyAlignment="1">
      <alignment horizontal="left" vertical="top" wrapText="1"/>
    </xf>
    <xf numFmtId="49" fontId="37" fillId="10" borderId="10" xfId="0" applyNumberFormat="1" applyFont="1" applyFill="1" applyBorder="1" applyAlignment="1">
      <alignment horizontal="center" vertical="center"/>
    </xf>
    <xf numFmtId="49" fontId="37" fillId="10" borderId="10" xfId="0" applyNumberFormat="1" applyFont="1" applyFill="1" applyBorder="1" applyAlignment="1">
      <alignment horizontal="center" vertical="center" wrapText="1"/>
    </xf>
    <xf numFmtId="164" fontId="37" fillId="10" borderId="10" xfId="0" applyNumberFormat="1" applyFont="1" applyFill="1" applyBorder="1" applyAlignment="1">
      <alignment horizontal="right" vertical="center"/>
    </xf>
    <xf numFmtId="165" fontId="37" fillId="10" borderId="10" xfId="0" applyNumberFormat="1" applyFont="1" applyFill="1" applyBorder="1" applyAlignment="1">
      <alignment horizontal="right" vertical="center"/>
    </xf>
    <xf numFmtId="169" fontId="37" fillId="10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36" fillId="0" borderId="10" xfId="0" applyNumberFormat="1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horizontal="right" vertical="center"/>
    </xf>
    <xf numFmtId="169" fontId="36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41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right" vertical="center"/>
    </xf>
    <xf numFmtId="165" fontId="42" fillId="0" borderId="10" xfId="0" applyNumberFormat="1" applyFont="1" applyBorder="1" applyAlignment="1">
      <alignment horizontal="right" vertical="center"/>
    </xf>
    <xf numFmtId="169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49" fontId="37" fillId="10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4" fillId="10" borderId="10" xfId="0" applyFont="1" applyFill="1" applyBorder="1" applyAlignment="1">
      <alignment wrapText="1"/>
    </xf>
    <xf numFmtId="49" fontId="37" fillId="10" borderId="10" xfId="0" applyNumberFormat="1" applyFont="1" applyFill="1" applyBorder="1" applyAlignment="1">
      <alignment horizontal="center" vertical="center"/>
    </xf>
    <xf numFmtId="49" fontId="37" fillId="10" borderId="10" xfId="0" applyNumberFormat="1" applyFont="1" applyFill="1" applyBorder="1" applyAlignment="1">
      <alignment horizontal="center" vertical="center" wrapText="1"/>
    </xf>
    <xf numFmtId="164" fontId="37" fillId="10" borderId="10" xfId="0" applyNumberFormat="1" applyFont="1" applyFill="1" applyBorder="1" applyAlignment="1">
      <alignment horizontal="right" vertical="center"/>
    </xf>
    <xf numFmtId="165" fontId="37" fillId="10" borderId="10" xfId="0" applyNumberFormat="1" applyFont="1" applyFill="1" applyBorder="1" applyAlignment="1">
      <alignment horizontal="right" vertical="center"/>
    </xf>
    <xf numFmtId="169" fontId="37" fillId="1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1" fillId="4" borderId="0" xfId="0" applyFont="1" applyFill="1" applyAlignment="1">
      <alignment/>
    </xf>
    <xf numFmtId="0" fontId="45" fillId="4" borderId="10" xfId="0" applyFont="1" applyFill="1" applyBorder="1" applyAlignment="1">
      <alignment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164" fontId="43" fillId="4" borderId="10" xfId="0" applyNumberFormat="1" applyFont="1" applyFill="1" applyBorder="1" applyAlignment="1">
      <alignment horizontal="right" vertical="center"/>
    </xf>
    <xf numFmtId="165" fontId="43" fillId="4" borderId="10" xfId="0" applyNumberFormat="1" applyFont="1" applyFill="1" applyBorder="1" applyAlignment="1">
      <alignment horizontal="right" vertical="center"/>
    </xf>
    <xf numFmtId="169" fontId="43" fillId="4" borderId="10" xfId="0" applyNumberFormat="1" applyFont="1" applyFill="1" applyBorder="1" applyAlignment="1">
      <alignment horizontal="right" vertical="center"/>
    </xf>
    <xf numFmtId="0" fontId="46" fillId="4" borderId="0" xfId="0" applyFont="1" applyFill="1" applyAlignment="1">
      <alignment/>
    </xf>
    <xf numFmtId="164" fontId="42" fillId="4" borderId="10" xfId="0" applyNumberFormat="1" applyFont="1" applyFill="1" applyBorder="1" applyAlignment="1">
      <alignment horizontal="right" vertical="center"/>
    </xf>
    <xf numFmtId="165" fontId="42" fillId="4" borderId="10" xfId="0" applyNumberFormat="1" applyFont="1" applyFill="1" applyBorder="1" applyAlignment="1">
      <alignment horizontal="right" vertical="center"/>
    </xf>
    <xf numFmtId="169" fontId="42" fillId="4" borderId="10" xfId="0" applyNumberFormat="1" applyFont="1" applyFill="1" applyBorder="1" applyAlignment="1">
      <alignment horizontal="right" vertical="center"/>
    </xf>
    <xf numFmtId="0" fontId="42" fillId="4" borderId="0" xfId="0" applyFont="1" applyFill="1" applyAlignment="1">
      <alignment/>
    </xf>
    <xf numFmtId="49" fontId="39" fillId="7" borderId="10" xfId="0" applyNumberFormat="1" applyFont="1" applyFill="1" applyBorder="1" applyAlignment="1">
      <alignment vertical="top" wrapText="1"/>
    </xf>
    <xf numFmtId="49" fontId="31" fillId="7" borderId="10" xfId="0" applyNumberFormat="1" applyFont="1" applyFill="1" applyBorder="1" applyAlignment="1">
      <alignment horizontal="center" vertical="center" wrapText="1"/>
    </xf>
    <xf numFmtId="164" fontId="37" fillId="7" borderId="10" xfId="0" applyNumberFormat="1" applyFont="1" applyFill="1" applyBorder="1" applyAlignment="1">
      <alignment horizontal="right" vertical="center"/>
    </xf>
    <xf numFmtId="165" fontId="37" fillId="7" borderId="10" xfId="0" applyNumberFormat="1" applyFont="1" applyFill="1" applyBorder="1" applyAlignment="1">
      <alignment horizontal="right" vertical="center"/>
    </xf>
    <xf numFmtId="169" fontId="37" fillId="7" borderId="10" xfId="0" applyNumberFormat="1" applyFont="1" applyFill="1" applyBorder="1" applyAlignment="1">
      <alignment horizontal="right" vertical="center"/>
    </xf>
    <xf numFmtId="0" fontId="36" fillId="4" borderId="10" xfId="0" applyFont="1" applyFill="1" applyBorder="1" applyAlignment="1">
      <alignment horizontal="left" vertical="top" wrapText="1"/>
    </xf>
    <xf numFmtId="164" fontId="36" fillId="4" borderId="10" xfId="0" applyNumberFormat="1" applyFont="1" applyFill="1" applyBorder="1" applyAlignment="1">
      <alignment horizontal="right" vertical="center"/>
    </xf>
    <xf numFmtId="165" fontId="36" fillId="4" borderId="10" xfId="0" applyNumberFormat="1" applyFont="1" applyFill="1" applyBorder="1" applyAlignment="1">
      <alignment horizontal="right" vertical="center"/>
    </xf>
    <xf numFmtId="169" fontId="36" fillId="4" borderId="10" xfId="0" applyNumberFormat="1" applyFont="1" applyFill="1" applyBorder="1" applyAlignment="1">
      <alignment horizontal="right" vertical="center"/>
    </xf>
    <xf numFmtId="0" fontId="19" fillId="7" borderId="10" xfId="0" applyFont="1" applyFill="1" applyBorder="1" applyAlignment="1">
      <alignment wrapText="1"/>
    </xf>
    <xf numFmtId="0" fontId="37" fillId="0" borderId="0" xfId="0" applyFont="1" applyAlignment="1">
      <alignment/>
    </xf>
    <xf numFmtId="49" fontId="36" fillId="4" borderId="10" xfId="0" applyNumberFormat="1" applyFont="1" applyFill="1" applyBorder="1" applyAlignment="1">
      <alignment horizontal="center" vertical="center" wrapText="1"/>
    </xf>
    <xf numFmtId="49" fontId="42" fillId="4" borderId="10" xfId="0" applyNumberFormat="1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left" wrapText="1"/>
    </xf>
    <xf numFmtId="0" fontId="36" fillId="4" borderId="10" xfId="0" applyNumberFormat="1" applyFont="1" applyFill="1" applyBorder="1" applyAlignment="1" applyProtection="1">
      <alignment vertical="top" wrapText="1"/>
      <protection locked="0"/>
    </xf>
    <xf numFmtId="49" fontId="36" fillId="4" borderId="10" xfId="0" applyNumberFormat="1" applyFont="1" applyFill="1" applyBorder="1" applyAlignment="1">
      <alignment horizontal="center" vertical="center"/>
    </xf>
    <xf numFmtId="49" fontId="42" fillId="4" borderId="10" xfId="0" applyNumberFormat="1" applyFont="1" applyFill="1" applyBorder="1" applyAlignment="1">
      <alignment vertical="top" wrapText="1"/>
    </xf>
    <xf numFmtId="49" fontId="42" fillId="4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39" fillId="0" borderId="0" xfId="0" applyFont="1" applyAlignment="1">
      <alignment/>
    </xf>
    <xf numFmtId="164" fontId="39" fillId="4" borderId="10" xfId="0" applyNumberFormat="1" applyFont="1" applyFill="1" applyBorder="1" applyAlignment="1">
      <alignment horizontal="right"/>
    </xf>
    <xf numFmtId="164" fontId="39" fillId="0" borderId="10" xfId="0" applyNumberFormat="1" applyFont="1" applyBorder="1" applyAlignment="1">
      <alignment horizontal="right"/>
    </xf>
    <xf numFmtId="165" fontId="48" fillId="4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169" fontId="49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170" fontId="51" fillId="0" borderId="16" xfId="0" applyNumberFormat="1" applyFont="1" applyBorder="1" applyAlignment="1">
      <alignment horizontal="center" vertical="center"/>
    </xf>
    <xf numFmtId="14" fontId="49" fillId="0" borderId="16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164" fontId="49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52" fillId="0" borderId="0" xfId="0" applyNumberFormat="1" applyFont="1" applyFill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3" fillId="0" borderId="16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wrapText="1"/>
    </xf>
    <xf numFmtId="164" fontId="47" fillId="0" borderId="15" xfId="0" applyNumberFormat="1" applyFont="1" applyFill="1" applyBorder="1" applyAlignment="1">
      <alignment horizontal="center" wrapText="1"/>
    </xf>
    <xf numFmtId="49" fontId="47" fillId="0" borderId="16" xfId="0" applyNumberFormat="1" applyFont="1" applyFill="1" applyBorder="1" applyAlignment="1">
      <alignment horizontal="center"/>
    </xf>
    <xf numFmtId="171" fontId="47" fillId="0" borderId="16" xfId="0" applyNumberFormat="1" applyFont="1" applyFill="1" applyBorder="1" applyAlignment="1">
      <alignment horizontal="center"/>
    </xf>
    <xf numFmtId="171" fontId="55" fillId="0" borderId="16" xfId="0" applyNumberFormat="1" applyFont="1" applyFill="1" applyBorder="1" applyAlignment="1">
      <alignment horizontal="left" wrapText="1"/>
    </xf>
    <xf numFmtId="171" fontId="46" fillId="0" borderId="16" xfId="0" applyNumberFormat="1" applyFont="1" applyFill="1" applyBorder="1" applyAlignment="1">
      <alignment horizontal="center" wrapText="1"/>
    </xf>
    <xf numFmtId="171" fontId="46" fillId="0" borderId="16" xfId="0" applyNumberFormat="1" applyFont="1" applyFill="1" applyBorder="1" applyAlignment="1">
      <alignment/>
    </xf>
    <xf numFmtId="172" fontId="0" fillId="0" borderId="16" xfId="0" applyNumberFormat="1" applyFill="1" applyBorder="1" applyAlignment="1">
      <alignment horizontal="center"/>
    </xf>
    <xf numFmtId="172" fontId="46" fillId="0" borderId="18" xfId="0" applyNumberFormat="1" applyFont="1" applyFill="1" applyBorder="1" applyAlignment="1">
      <alignment horizontal="left"/>
    </xf>
    <xf numFmtId="172" fontId="46" fillId="0" borderId="16" xfId="0" applyNumberFormat="1" applyFont="1" applyFill="1" applyBorder="1" applyAlignment="1">
      <alignment horizontal="center" wrapText="1"/>
    </xf>
    <xf numFmtId="172" fontId="46" fillId="0" borderId="16" xfId="0" applyNumberFormat="1" applyFont="1" applyFill="1" applyBorder="1" applyAlignment="1">
      <alignment/>
    </xf>
    <xf numFmtId="172" fontId="2" fillId="0" borderId="18" xfId="37" applyNumberFormat="1" applyFont="1" applyFill="1" applyBorder="1" applyAlignment="1" applyProtection="1">
      <alignment horizontal="left"/>
      <protection/>
    </xf>
    <xf numFmtId="173" fontId="46" fillId="0" borderId="16" xfId="0" applyNumberFormat="1" applyFont="1" applyFill="1" applyBorder="1" applyAlignment="1">
      <alignment horizontal="center" wrapText="1"/>
    </xf>
    <xf numFmtId="173" fontId="46" fillId="0" borderId="16" xfId="0" applyNumberFormat="1" applyFont="1" applyFill="1" applyBorder="1" applyAlignment="1">
      <alignment/>
    </xf>
    <xf numFmtId="171" fontId="2" fillId="0" borderId="16" xfId="37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Fill="1" applyBorder="1" applyAlignment="1">
      <alignment/>
    </xf>
    <xf numFmtId="49" fontId="46" fillId="0" borderId="16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174" fontId="47" fillId="0" borderId="16" xfId="0" applyNumberFormat="1" applyFont="1" applyFill="1" applyBorder="1" applyAlignment="1">
      <alignment horizontal="center"/>
    </xf>
    <xf numFmtId="49" fontId="47" fillId="0" borderId="18" xfId="0" applyNumberFormat="1" applyFont="1" applyFill="1" applyBorder="1" applyAlignment="1">
      <alignment horizontal="left"/>
    </xf>
    <xf numFmtId="0" fontId="34" fillId="0" borderId="14" xfId="0" applyFont="1" applyFill="1" applyBorder="1" applyAlignment="1">
      <alignment horizontal="center"/>
    </xf>
    <xf numFmtId="49" fontId="34" fillId="0" borderId="18" xfId="0" applyNumberFormat="1" applyFont="1" applyFill="1" applyBorder="1" applyAlignment="1">
      <alignment horizontal="center"/>
    </xf>
    <xf numFmtId="174" fontId="34" fillId="0" borderId="16" xfId="0" applyNumberFormat="1" applyFont="1" applyFill="1" applyBorder="1" applyAlignment="1">
      <alignment horizontal="center"/>
    </xf>
    <xf numFmtId="174" fontId="34" fillId="0" borderId="16" xfId="0" applyNumberFormat="1" applyFont="1" applyFill="1" applyBorder="1" applyAlignment="1">
      <alignment/>
    </xf>
    <xf numFmtId="171" fontId="34" fillId="0" borderId="17" xfId="0" applyNumberFormat="1" applyFont="1" applyFill="1" applyBorder="1" applyAlignment="1">
      <alignment horizontal="center"/>
    </xf>
    <xf numFmtId="171" fontId="34" fillId="0" borderId="18" xfId="0" applyNumberFormat="1" applyFont="1" applyFill="1" applyBorder="1" applyAlignment="1">
      <alignment horizontal="center"/>
    </xf>
    <xf numFmtId="171" fontId="34" fillId="0" borderId="16" xfId="0" applyNumberFormat="1" applyFont="1" applyFill="1" applyBorder="1" applyAlignment="1">
      <alignment horizontal="center"/>
    </xf>
    <xf numFmtId="172" fontId="34" fillId="0" borderId="15" xfId="0" applyNumberFormat="1" applyFont="1" applyFill="1" applyBorder="1" applyAlignment="1">
      <alignment horizontal="center"/>
    </xf>
    <xf numFmtId="172" fontId="34" fillId="0" borderId="18" xfId="0" applyNumberFormat="1" applyFont="1" applyFill="1" applyBorder="1" applyAlignment="1">
      <alignment horizontal="center"/>
    </xf>
    <xf numFmtId="172" fontId="34" fillId="0" borderId="16" xfId="0" applyNumberFormat="1" applyFont="1" applyFill="1" applyBorder="1" applyAlignment="1">
      <alignment horizontal="center"/>
    </xf>
    <xf numFmtId="171" fontId="34" fillId="0" borderId="16" xfId="0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1" fillId="4" borderId="1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 horizontal="center"/>
    </xf>
    <xf numFmtId="49" fontId="47" fillId="0" borderId="16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2" zoomScaleNormal="72" zoomScalePageLayoutView="0" workbookViewId="0" topLeftCell="A1">
      <selection activeCell="H17" sqref="H17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3" width="14.28125" style="0" customWidth="1"/>
    <col min="4" max="4" width="12.8515625" style="0" customWidth="1"/>
    <col min="5" max="5" width="12.00390625" style="0" customWidth="1"/>
    <col min="6" max="6" width="15.140625" style="0" customWidth="1"/>
  </cols>
  <sheetData>
    <row r="1" spans="1:6" ht="14.25">
      <c r="A1" s="1"/>
      <c r="B1" s="1"/>
      <c r="C1" s="1"/>
      <c r="D1" s="1"/>
      <c r="E1" s="191" t="s">
        <v>0</v>
      </c>
      <c r="F1" s="191"/>
    </row>
    <row r="2" spans="1:6" ht="14.25">
      <c r="A2" s="191" t="s">
        <v>248</v>
      </c>
      <c r="B2" s="191"/>
      <c r="C2" s="191"/>
      <c r="D2" s="191"/>
      <c r="E2" s="191"/>
      <c r="F2" s="191"/>
    </row>
    <row r="3" spans="1:6" ht="14.25">
      <c r="A3" s="1"/>
      <c r="B3" s="191" t="s">
        <v>1</v>
      </c>
      <c r="C3" s="191"/>
      <c r="D3" s="191"/>
      <c r="E3" s="191"/>
      <c r="F3" s="191"/>
    </row>
    <row r="4" spans="1:6" ht="14.25">
      <c r="A4" s="1"/>
      <c r="B4" s="1"/>
      <c r="C4" s="191" t="s">
        <v>2</v>
      </c>
      <c r="D4" s="191"/>
      <c r="E4" s="191"/>
      <c r="F4" s="191"/>
    </row>
    <row r="5" spans="3:6" ht="12.75">
      <c r="C5" s="2"/>
      <c r="D5" s="2"/>
      <c r="E5" s="2"/>
      <c r="F5" s="2"/>
    </row>
    <row r="6" spans="1:6" ht="15.75" customHeight="1">
      <c r="A6" s="192" t="s">
        <v>3</v>
      </c>
      <c r="B6" s="192"/>
      <c r="C6" s="192"/>
      <c r="D6" s="192"/>
      <c r="E6" s="192"/>
      <c r="F6" s="192"/>
    </row>
    <row r="7" spans="1:6" ht="15" customHeight="1">
      <c r="A7" s="192" t="s">
        <v>4</v>
      </c>
      <c r="B7" s="192"/>
      <c r="C7" s="192"/>
      <c r="D7" s="192"/>
      <c r="E7" s="192"/>
      <c r="F7" s="192"/>
    </row>
    <row r="8" ht="12.75">
      <c r="F8" t="s">
        <v>5</v>
      </c>
    </row>
    <row r="9" spans="1:6" ht="62.25" customHeight="1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</row>
    <row r="10" spans="1:6" ht="45" customHeight="1">
      <c r="A10" s="4" t="s">
        <v>12</v>
      </c>
      <c r="B10" s="4" t="s">
        <v>13</v>
      </c>
      <c r="C10" s="5">
        <f>SUM(C11,C17,C24,C30,C23+C33+C15+C20+C13)</f>
        <v>19698</v>
      </c>
      <c r="D10" s="5">
        <f>SUM(D11,D17,D24,D30,D23+D33+D15+D20+D13)+D31</f>
        <v>9240.82075</v>
      </c>
      <c r="E10" s="6">
        <f aca="true" t="shared" si="0" ref="E10:E24">SUM(D10/C10)</f>
        <v>0.46912482231698655</v>
      </c>
      <c r="F10" s="7">
        <f aca="true" t="shared" si="1" ref="F10:F24">SUM(D10-C10)</f>
        <v>-10457.17925</v>
      </c>
    </row>
    <row r="11" spans="1:6" ht="12.75">
      <c r="A11" s="4" t="s">
        <v>14</v>
      </c>
      <c r="B11" s="4" t="s">
        <v>15</v>
      </c>
      <c r="C11" s="8">
        <f>SUM(C12)</f>
        <v>7686</v>
      </c>
      <c r="D11" s="8">
        <f>SUM(D12)</f>
        <v>3646.79368</v>
      </c>
      <c r="E11" s="9">
        <f t="shared" si="0"/>
        <v>0.474472245641426</v>
      </c>
      <c r="F11" s="10">
        <f t="shared" si="1"/>
        <v>-4039.20632</v>
      </c>
    </row>
    <row r="12" spans="1:6" ht="24">
      <c r="A12" s="11" t="s">
        <v>16</v>
      </c>
      <c r="B12" s="11" t="s">
        <v>17</v>
      </c>
      <c r="C12" s="12">
        <v>7686</v>
      </c>
      <c r="D12" s="12">
        <v>3646.79368</v>
      </c>
      <c r="E12" s="13">
        <f t="shared" si="0"/>
        <v>0.474472245641426</v>
      </c>
      <c r="F12" s="14">
        <f t="shared" si="1"/>
        <v>-4039.20632</v>
      </c>
    </row>
    <row r="13" spans="1:6" s="20" customFormat="1" ht="48">
      <c r="A13" s="15" t="s">
        <v>18</v>
      </c>
      <c r="B13" s="16" t="s">
        <v>19</v>
      </c>
      <c r="C13" s="17">
        <f>C14</f>
        <v>3195</v>
      </c>
      <c r="D13" s="17">
        <f>D14</f>
        <v>1609.74989</v>
      </c>
      <c r="E13" s="18">
        <f t="shared" si="0"/>
        <v>0.5038340813771518</v>
      </c>
      <c r="F13" s="19">
        <f t="shared" si="1"/>
        <v>-1585.25011</v>
      </c>
    </row>
    <row r="14" spans="1:6" s="26" customFormat="1" ht="48">
      <c r="A14" s="21" t="s">
        <v>20</v>
      </c>
      <c r="B14" s="22" t="s">
        <v>21</v>
      </c>
      <c r="C14" s="23">
        <v>3195</v>
      </c>
      <c r="D14" s="23">
        <v>1609.74989</v>
      </c>
      <c r="E14" s="24">
        <f t="shared" si="0"/>
        <v>0.5038340813771518</v>
      </c>
      <c r="F14" s="25">
        <f t="shared" si="1"/>
        <v>-1585.25011</v>
      </c>
    </row>
    <row r="15" spans="1:6" ht="12.75">
      <c r="A15" s="27" t="s">
        <v>22</v>
      </c>
      <c r="B15" s="27" t="s">
        <v>23</v>
      </c>
      <c r="C15" s="28">
        <f>SUM(C16)</f>
        <v>1</v>
      </c>
      <c r="D15" s="28">
        <f>SUM(D16)</f>
        <v>6.31679</v>
      </c>
      <c r="E15" s="29">
        <f t="shared" si="0"/>
        <v>6.31679</v>
      </c>
      <c r="F15" s="30">
        <f t="shared" si="1"/>
        <v>5.31679</v>
      </c>
    </row>
    <row r="16" spans="1:6" ht="24">
      <c r="A16" s="31" t="s">
        <v>24</v>
      </c>
      <c r="B16" s="31" t="s">
        <v>25</v>
      </c>
      <c r="C16" s="32">
        <v>1</v>
      </c>
      <c r="D16" s="32">
        <v>6.31679</v>
      </c>
      <c r="E16" s="33">
        <f t="shared" si="0"/>
        <v>6.31679</v>
      </c>
      <c r="F16" s="34">
        <f t="shared" si="1"/>
        <v>5.31679</v>
      </c>
    </row>
    <row r="17" spans="1:6" ht="12.75">
      <c r="A17" s="4" t="s">
        <v>26</v>
      </c>
      <c r="B17" s="4" t="s">
        <v>27</v>
      </c>
      <c r="C17" s="8">
        <f>SUM(C18,C19)</f>
        <v>7297</v>
      </c>
      <c r="D17" s="8">
        <f>SUM(D18,D19)</f>
        <v>2809.08026</v>
      </c>
      <c r="E17" s="9">
        <f t="shared" si="0"/>
        <v>0.38496371933671375</v>
      </c>
      <c r="F17" s="10">
        <f t="shared" si="1"/>
        <v>-4487.919739999999</v>
      </c>
    </row>
    <row r="18" spans="1:6" ht="24">
      <c r="A18" s="31" t="s">
        <v>28</v>
      </c>
      <c r="B18" s="31" t="s">
        <v>29</v>
      </c>
      <c r="C18" s="35">
        <v>395</v>
      </c>
      <c r="D18" s="35">
        <v>54.86663</v>
      </c>
      <c r="E18" s="24">
        <f t="shared" si="0"/>
        <v>0.13890286075949368</v>
      </c>
      <c r="F18" s="25">
        <f t="shared" si="1"/>
        <v>-340.13337</v>
      </c>
    </row>
    <row r="19" spans="1:6" ht="12.75">
      <c r="A19" s="31" t="s">
        <v>30</v>
      </c>
      <c r="B19" s="31" t="s">
        <v>31</v>
      </c>
      <c r="C19" s="35">
        <v>6902</v>
      </c>
      <c r="D19" s="35">
        <v>2754.21363</v>
      </c>
      <c r="E19" s="24">
        <f t="shared" si="0"/>
        <v>0.3990457302231238</v>
      </c>
      <c r="F19" s="25">
        <f t="shared" si="1"/>
        <v>-4147.78637</v>
      </c>
    </row>
    <row r="20" spans="1:6" ht="24" hidden="1">
      <c r="A20" s="4" t="s">
        <v>32</v>
      </c>
      <c r="B20" s="4" t="s">
        <v>33</v>
      </c>
      <c r="C20" s="36">
        <f>SUM(C21)</f>
        <v>0</v>
      </c>
      <c r="D20" s="36">
        <f>SUM(D21)</f>
        <v>0</v>
      </c>
      <c r="E20" s="37" t="e">
        <f t="shared" si="0"/>
        <v>#DIV/0!</v>
      </c>
      <c r="F20" s="38">
        <f t="shared" si="1"/>
        <v>0</v>
      </c>
    </row>
    <row r="21" spans="1:6" ht="94.5" customHeight="1" hidden="1">
      <c r="A21" s="4" t="s">
        <v>34</v>
      </c>
      <c r="B21" s="4" t="s">
        <v>35</v>
      </c>
      <c r="C21" s="36"/>
      <c r="D21" s="36">
        <v>0</v>
      </c>
      <c r="E21" s="33" t="e">
        <f t="shared" si="0"/>
        <v>#DIV/0!</v>
      </c>
      <c r="F21" s="38">
        <f t="shared" si="1"/>
        <v>0</v>
      </c>
    </row>
    <row r="22" spans="1:6" ht="60.75" customHeight="1" hidden="1">
      <c r="A22" s="4" t="s">
        <v>36</v>
      </c>
      <c r="B22" s="16" t="s">
        <v>37</v>
      </c>
      <c r="C22" s="35">
        <f>SUM(C23)</f>
        <v>0</v>
      </c>
      <c r="D22" s="8">
        <f>SUM(D23)</f>
        <v>0</v>
      </c>
      <c r="E22" s="9" t="e">
        <f t="shared" si="0"/>
        <v>#DIV/0!</v>
      </c>
      <c r="F22" s="10">
        <f t="shared" si="1"/>
        <v>0</v>
      </c>
    </row>
    <row r="23" spans="1:6" ht="61.5" customHeight="1" hidden="1">
      <c r="A23" s="31" t="s">
        <v>38</v>
      </c>
      <c r="B23" s="31" t="s">
        <v>39</v>
      </c>
      <c r="C23" s="35"/>
      <c r="D23" s="35"/>
      <c r="E23" s="24" t="e">
        <f t="shared" si="0"/>
        <v>#DIV/0!</v>
      </c>
      <c r="F23" s="25">
        <f t="shared" si="1"/>
        <v>0</v>
      </c>
    </row>
    <row r="24" spans="1:6" ht="60">
      <c r="A24" s="4" t="s">
        <v>40</v>
      </c>
      <c r="B24" s="4" t="s">
        <v>41</v>
      </c>
      <c r="C24" s="8">
        <v>764</v>
      </c>
      <c r="D24" s="8">
        <v>71.82551</v>
      </c>
      <c r="E24" s="9">
        <f t="shared" si="0"/>
        <v>0.09401244764397905</v>
      </c>
      <c r="F24" s="10">
        <f t="shared" si="1"/>
        <v>-692.17449</v>
      </c>
    </row>
    <row r="25" spans="1:6" ht="15" customHeight="1" hidden="1">
      <c r="A25" s="31"/>
      <c r="B25" s="31" t="s">
        <v>42</v>
      </c>
      <c r="C25" s="35"/>
      <c r="D25" s="35"/>
      <c r="E25" s="24"/>
      <c r="F25" s="10"/>
    </row>
    <row r="26" spans="1:6" ht="126.75" customHeight="1" hidden="1">
      <c r="A26" s="31" t="s">
        <v>43</v>
      </c>
      <c r="B26" s="31" t="s">
        <v>44</v>
      </c>
      <c r="C26" s="35"/>
      <c r="D26" s="35"/>
      <c r="E26" s="24" t="e">
        <f>SUM(D26/C26)</f>
        <v>#DIV/0!</v>
      </c>
      <c r="F26" s="25">
        <f aca="true" t="shared" si="2" ref="F26:F36">SUM(D26-C26)</f>
        <v>0</v>
      </c>
    </row>
    <row r="27" spans="1:6" ht="159.75" customHeight="1" hidden="1">
      <c r="A27" s="31" t="s">
        <v>45</v>
      </c>
      <c r="B27" s="39" t="s">
        <v>46</v>
      </c>
      <c r="C27" s="35"/>
      <c r="D27" s="35"/>
      <c r="E27" s="24" t="e">
        <f>SUM(D27/C27)</f>
        <v>#DIV/0!</v>
      </c>
      <c r="F27" s="25">
        <f t="shared" si="2"/>
        <v>0</v>
      </c>
    </row>
    <row r="28" spans="1:6" ht="100.5" customHeight="1" hidden="1">
      <c r="A28" s="31" t="s">
        <v>47</v>
      </c>
      <c r="B28" s="31" t="s">
        <v>48</v>
      </c>
      <c r="C28" s="35"/>
      <c r="D28" s="35"/>
      <c r="E28" s="24" t="e">
        <f>SUM(D28/C28)</f>
        <v>#DIV/0!</v>
      </c>
      <c r="F28" s="25">
        <f t="shared" si="2"/>
        <v>0</v>
      </c>
    </row>
    <row r="29" spans="1:6" ht="121.5" customHeight="1" hidden="1">
      <c r="A29" s="31" t="s">
        <v>49</v>
      </c>
      <c r="B29" s="31" t="s">
        <v>50</v>
      </c>
      <c r="C29" s="35"/>
      <c r="D29" s="35"/>
      <c r="E29" s="24" t="e">
        <f>SUM(D29/C29)</f>
        <v>#DIV/0!</v>
      </c>
      <c r="F29" s="25">
        <f t="shared" si="2"/>
        <v>0</v>
      </c>
    </row>
    <row r="30" spans="1:6" ht="84">
      <c r="A30" s="4" t="s">
        <v>51</v>
      </c>
      <c r="B30" s="4" t="s">
        <v>52</v>
      </c>
      <c r="C30" s="8">
        <v>755</v>
      </c>
      <c r="D30" s="8">
        <v>996.29651</v>
      </c>
      <c r="E30" s="9">
        <f>SUM(D30/C30)</f>
        <v>1.3195980264900662</v>
      </c>
      <c r="F30" s="10">
        <f t="shared" si="2"/>
        <v>241.29651</v>
      </c>
    </row>
    <row r="31" spans="1:6" ht="48">
      <c r="A31" s="4" t="s">
        <v>53</v>
      </c>
      <c r="B31" s="4" t="s">
        <v>54</v>
      </c>
      <c r="C31" s="8"/>
      <c r="D31" s="8">
        <v>8</v>
      </c>
      <c r="E31" s="9"/>
      <c r="F31" s="10">
        <f t="shared" si="2"/>
        <v>8</v>
      </c>
    </row>
    <row r="32" spans="1:6" ht="46.5" customHeight="1">
      <c r="A32" s="4" t="s">
        <v>55</v>
      </c>
      <c r="B32" s="4" t="s">
        <v>56</v>
      </c>
      <c r="C32" s="8">
        <f>SUM(C33)</f>
        <v>0</v>
      </c>
      <c r="D32" s="8">
        <f>SUM(D33)</f>
        <v>92.75811</v>
      </c>
      <c r="E32" s="9"/>
      <c r="F32" s="10">
        <f t="shared" si="2"/>
        <v>92.75811</v>
      </c>
    </row>
    <row r="33" spans="1:6" ht="12.75">
      <c r="A33" s="31" t="s">
        <v>57</v>
      </c>
      <c r="B33" s="31" t="s">
        <v>58</v>
      </c>
      <c r="C33" s="8"/>
      <c r="D33" s="35">
        <v>92.75811</v>
      </c>
      <c r="E33" s="24"/>
      <c r="F33" s="25">
        <f t="shared" si="2"/>
        <v>92.75811</v>
      </c>
    </row>
    <row r="34" spans="1:6" ht="24">
      <c r="A34" s="4" t="s">
        <v>59</v>
      </c>
      <c r="B34" s="4" t="s">
        <v>60</v>
      </c>
      <c r="C34" s="5">
        <f>SUM(C38,C42,C39,C41,C40)</f>
        <v>143.25</v>
      </c>
      <c r="D34" s="5">
        <f>SUM(D38,D42,D39,D41,D40)</f>
        <v>71.518</v>
      </c>
      <c r="E34" s="6">
        <f aca="true" t="shared" si="3" ref="E34:E43">SUM(D34/C34)</f>
        <v>0.49925305410122167</v>
      </c>
      <c r="F34" s="7">
        <f t="shared" si="2"/>
        <v>-71.732</v>
      </c>
    </row>
    <row r="35" spans="1:6" ht="48" hidden="1">
      <c r="A35" s="4" t="s">
        <v>61</v>
      </c>
      <c r="B35" s="4" t="s">
        <v>62</v>
      </c>
      <c r="C35" s="8">
        <f>SUM(C38,C42+C41)</f>
        <v>143.25</v>
      </c>
      <c r="D35" s="8">
        <f>SUM(D38+D41+D42)</f>
        <v>71.518</v>
      </c>
      <c r="E35" s="9">
        <f t="shared" si="3"/>
        <v>0.49925305410122167</v>
      </c>
      <c r="F35" s="10">
        <f t="shared" si="2"/>
        <v>-71.732</v>
      </c>
    </row>
    <row r="36" spans="1:6" ht="39" customHeight="1" hidden="1">
      <c r="A36" s="4" t="s">
        <v>63</v>
      </c>
      <c r="B36" s="4" t="s">
        <v>64</v>
      </c>
      <c r="C36" s="8">
        <f>SUM(C38,C40)</f>
        <v>0</v>
      </c>
      <c r="D36" s="8">
        <f>SUM(D38,D40)</f>
        <v>0</v>
      </c>
      <c r="E36" s="9" t="e">
        <f t="shared" si="3"/>
        <v>#DIV/0!</v>
      </c>
      <c r="F36" s="10">
        <f t="shared" si="2"/>
        <v>0</v>
      </c>
    </row>
    <row r="37" spans="1:6" ht="12.75" hidden="1">
      <c r="A37" s="31"/>
      <c r="B37" s="31" t="s">
        <v>42</v>
      </c>
      <c r="C37" s="35"/>
      <c r="D37" s="35"/>
      <c r="E37" s="9" t="e">
        <f t="shared" si="3"/>
        <v>#DIV/0!</v>
      </c>
      <c r="F37" s="10"/>
    </row>
    <row r="38" spans="1:6" ht="36" hidden="1">
      <c r="A38" s="40" t="s">
        <v>65</v>
      </c>
      <c r="B38" s="31" t="s">
        <v>66</v>
      </c>
      <c r="C38" s="35"/>
      <c r="D38" s="35"/>
      <c r="E38" s="9" t="e">
        <f t="shared" si="3"/>
        <v>#DIV/0!</v>
      </c>
      <c r="F38" s="10">
        <f aca="true" t="shared" si="4" ref="F38:F43">SUM(D38-C38)</f>
        <v>0</v>
      </c>
    </row>
    <row r="39" spans="1:6" ht="49.5" customHeight="1" hidden="1">
      <c r="A39" s="41">
        <v>20201003100000100</v>
      </c>
      <c r="B39" s="42" t="s">
        <v>67</v>
      </c>
      <c r="C39" s="35">
        <v>0</v>
      </c>
      <c r="D39" s="35">
        <v>0</v>
      </c>
      <c r="E39" s="9" t="e">
        <f t="shared" si="3"/>
        <v>#DIV/0!</v>
      </c>
      <c r="F39" s="10">
        <f t="shared" si="4"/>
        <v>0</v>
      </c>
    </row>
    <row r="40" spans="1:6" ht="49.5" customHeight="1" hidden="1">
      <c r="A40" s="40" t="s">
        <v>68</v>
      </c>
      <c r="B40" s="42" t="s">
        <v>67</v>
      </c>
      <c r="C40" s="35"/>
      <c r="D40" s="35"/>
      <c r="E40" s="9" t="e">
        <f t="shared" si="3"/>
        <v>#DIV/0!</v>
      </c>
      <c r="F40" s="10">
        <f t="shared" si="4"/>
        <v>0</v>
      </c>
    </row>
    <row r="41" spans="1:6" ht="84.75" customHeight="1" hidden="1">
      <c r="A41" s="43" t="s">
        <v>69</v>
      </c>
      <c r="B41" s="31" t="s">
        <v>70</v>
      </c>
      <c r="C41" s="32"/>
      <c r="D41" s="32"/>
      <c r="E41" s="33" t="e">
        <f t="shared" si="3"/>
        <v>#DIV/0!</v>
      </c>
      <c r="F41" s="25">
        <f t="shared" si="4"/>
        <v>0</v>
      </c>
    </row>
    <row r="42" spans="1:6" ht="72">
      <c r="A42" s="4" t="s">
        <v>71</v>
      </c>
      <c r="B42" s="4" t="s">
        <v>72</v>
      </c>
      <c r="C42" s="8">
        <v>143.25</v>
      </c>
      <c r="D42" s="8">
        <v>71.518</v>
      </c>
      <c r="E42" s="9">
        <f t="shared" si="3"/>
        <v>0.49925305410122167</v>
      </c>
      <c r="F42" s="10">
        <f t="shared" si="4"/>
        <v>-71.732</v>
      </c>
    </row>
    <row r="43" spans="1:6" ht="15">
      <c r="A43" s="193" t="s">
        <v>73</v>
      </c>
      <c r="B43" s="193"/>
      <c r="C43" s="44">
        <f>SUM(C34,C10)</f>
        <v>19841.25</v>
      </c>
      <c r="D43" s="44">
        <f>SUM(D34,D10)</f>
        <v>9312.33875</v>
      </c>
      <c r="E43" s="45">
        <f t="shared" si="3"/>
        <v>0.4693423423423424</v>
      </c>
      <c r="F43" s="7">
        <f t="shared" si="4"/>
        <v>-10528.91125</v>
      </c>
    </row>
    <row r="44" spans="1:6" ht="12.75">
      <c r="A44" s="46"/>
      <c r="B44" s="46"/>
      <c r="C44" s="46"/>
      <c r="D44" s="46"/>
      <c r="E44" s="46"/>
      <c r="F44" s="46"/>
    </row>
    <row r="45" spans="1:6" ht="12.75">
      <c r="A45" s="46"/>
      <c r="B45" s="46"/>
      <c r="C45" s="46"/>
      <c r="D45" s="46"/>
      <c r="E45" s="46"/>
      <c r="F45" s="46"/>
    </row>
    <row r="46" spans="1:6" ht="12.75">
      <c r="A46" s="46"/>
      <c r="B46" s="46"/>
      <c r="C46" s="46"/>
      <c r="D46" s="46"/>
      <c r="E46" s="46"/>
      <c r="F46" s="46"/>
    </row>
    <row r="47" spans="1:6" ht="12.75">
      <c r="A47" s="46"/>
      <c r="B47" s="46"/>
      <c r="C47" s="46"/>
      <c r="D47" s="46"/>
      <c r="E47" s="46"/>
      <c r="F47" s="46"/>
    </row>
  </sheetData>
  <sheetProtection selectLockedCells="1" selectUnlockedCells="1"/>
  <mergeCells count="7">
    <mergeCell ref="A43:B43"/>
    <mergeCell ref="E1:F1"/>
    <mergeCell ref="A2:F2"/>
    <mergeCell ref="B3:F3"/>
    <mergeCell ref="C4:F4"/>
    <mergeCell ref="A6:F6"/>
    <mergeCell ref="A7:F7"/>
  </mergeCells>
  <printOptions/>
  <pageMargins left="0.9798611111111111" right="0.75" top="0.22013888888888888" bottom="0.32013888888888886" header="0.5118055555555555" footer="0.5118055555555555"/>
  <pageSetup fitToHeight="2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92" zoomScaleNormal="92" zoomScalePageLayoutView="0" workbookViewId="0" topLeftCell="A1">
      <selection activeCell="B4" sqref="B4:F4"/>
    </sheetView>
  </sheetViews>
  <sheetFormatPr defaultColWidth="9.140625" defaultRowHeight="12.75"/>
  <cols>
    <col min="1" max="1" width="66.8515625" style="47" customWidth="1"/>
    <col min="2" max="2" width="5.28125" style="47" customWidth="1"/>
    <col min="3" max="3" width="9.57421875" style="47" customWidth="1"/>
    <col min="4" max="4" width="15.7109375" style="47" customWidth="1"/>
    <col min="5" max="5" width="5.57421875" style="47" customWidth="1"/>
    <col min="6" max="6" width="15.140625" style="47" customWidth="1"/>
    <col min="7" max="7" width="13.28125" style="47" customWidth="1"/>
    <col min="8" max="8" width="13.7109375" style="47" customWidth="1"/>
    <col min="9" max="9" width="14.421875" style="47" customWidth="1"/>
    <col min="10" max="16384" width="9.140625" style="47" customWidth="1"/>
  </cols>
  <sheetData>
    <row r="1" spans="1:9" ht="12.75" customHeight="1">
      <c r="A1" s="194" t="s">
        <v>249</v>
      </c>
      <c r="B1" s="194"/>
      <c r="C1" s="194"/>
      <c r="D1" s="194"/>
      <c r="E1" s="194"/>
      <c r="F1" s="194"/>
      <c r="G1" s="194"/>
      <c r="H1" s="194"/>
      <c r="I1" s="194"/>
    </row>
    <row r="2" spans="1:9" ht="14.2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</row>
    <row r="3" spans="1:9" ht="14.2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</row>
    <row r="4" spans="1:6" ht="15">
      <c r="A4" s="48"/>
      <c r="B4" s="195"/>
      <c r="C4" s="195"/>
      <c r="D4" s="195"/>
      <c r="E4" s="195"/>
      <c r="F4" s="195"/>
    </row>
    <row r="5" spans="1:6" ht="15">
      <c r="A5" s="48"/>
      <c r="B5" s="48"/>
      <c r="C5" s="48"/>
      <c r="D5" s="48"/>
      <c r="E5" s="48"/>
      <c r="F5" s="48"/>
    </row>
    <row r="6" spans="1:9" ht="15.75">
      <c r="A6" s="196" t="s">
        <v>76</v>
      </c>
      <c r="B6" s="196"/>
      <c r="C6" s="196"/>
      <c r="D6" s="196"/>
      <c r="E6" s="196"/>
      <c r="F6" s="196"/>
      <c r="G6" s="196"/>
      <c r="H6" s="196"/>
      <c r="I6" s="196"/>
    </row>
    <row r="7" spans="1:9" ht="12.75" customHeight="1">
      <c r="A7" s="196" t="s">
        <v>77</v>
      </c>
      <c r="B7" s="196"/>
      <c r="C7" s="196"/>
      <c r="D7" s="196"/>
      <c r="E7" s="196"/>
      <c r="F7" s="196"/>
      <c r="G7" s="196"/>
      <c r="H7" s="196"/>
      <c r="I7" s="196"/>
    </row>
    <row r="8" spans="1:6" ht="12.75" customHeight="1">
      <c r="A8" s="196"/>
      <c r="B8" s="196"/>
      <c r="C8" s="196"/>
      <c r="D8" s="196"/>
      <c r="E8" s="196"/>
      <c r="F8" s="196"/>
    </row>
    <row r="9" spans="1:5" ht="12.75" customHeight="1">
      <c r="A9" s="49"/>
      <c r="B9" s="49"/>
      <c r="C9" s="49"/>
      <c r="D9" s="49"/>
      <c r="E9" s="49"/>
    </row>
    <row r="10" spans="5:9" ht="12.75">
      <c r="E10" s="50"/>
      <c r="F10" s="50"/>
      <c r="I10" s="50" t="s">
        <v>5</v>
      </c>
    </row>
    <row r="11" spans="1:9" ht="48" customHeight="1">
      <c r="A11" s="51" t="s">
        <v>78</v>
      </c>
      <c r="B11" s="51" t="s">
        <v>79</v>
      </c>
      <c r="C11" s="52" t="s">
        <v>80</v>
      </c>
      <c r="D11" s="51" t="s">
        <v>81</v>
      </c>
      <c r="E11" s="51" t="s">
        <v>82</v>
      </c>
      <c r="F11" s="53" t="s">
        <v>8</v>
      </c>
      <c r="G11" s="54" t="s">
        <v>83</v>
      </c>
      <c r="H11" s="54" t="s">
        <v>84</v>
      </c>
      <c r="I11" s="54" t="s">
        <v>85</v>
      </c>
    </row>
    <row r="12" spans="1:9" ht="15.75">
      <c r="A12" s="55" t="s">
        <v>86</v>
      </c>
      <c r="B12" s="56" t="s">
        <v>87</v>
      </c>
      <c r="C12" s="57"/>
      <c r="D12" s="58"/>
      <c r="E12" s="58"/>
      <c r="F12" s="59">
        <f>SUM(F21+F30+F41+F16)+F33+F38</f>
        <v>4147.4</v>
      </c>
      <c r="G12" s="59">
        <f>SUM(G21+G30+G41+G16)+G33+G38</f>
        <v>1792.0183399999999</v>
      </c>
      <c r="H12" s="60">
        <f>G12/F12</f>
        <v>0.43208235038819504</v>
      </c>
      <c r="I12" s="61">
        <f>G12-F12</f>
        <v>-2355.38166</v>
      </c>
    </row>
    <row r="13" spans="1:9" s="68" customFormat="1" ht="31.5" customHeight="1" hidden="1">
      <c r="A13" s="62" t="s">
        <v>88</v>
      </c>
      <c r="B13" s="63" t="s">
        <v>87</v>
      </c>
      <c r="C13" s="63" t="s">
        <v>89</v>
      </c>
      <c r="D13" s="64"/>
      <c r="E13" s="64"/>
      <c r="F13" s="65">
        <f>SUM(F14)</f>
        <v>0</v>
      </c>
      <c r="G13" s="65">
        <f>SUM(G14)</f>
        <v>0</v>
      </c>
      <c r="H13" s="66">
        <f>SUM(H14)</f>
        <v>0</v>
      </c>
      <c r="I13" s="67">
        <f>SUM(I14)</f>
        <v>0</v>
      </c>
    </row>
    <row r="14" spans="1:9" s="75" customFormat="1" ht="49.5" customHeight="1" hidden="1">
      <c r="A14" s="69" t="s">
        <v>90</v>
      </c>
      <c r="B14" s="70" t="s">
        <v>87</v>
      </c>
      <c r="C14" s="70" t="s">
        <v>89</v>
      </c>
      <c r="D14" s="71" t="s">
        <v>91</v>
      </c>
      <c r="E14" s="71"/>
      <c r="F14" s="72">
        <f>F15</f>
        <v>0</v>
      </c>
      <c r="G14" s="72">
        <f>G15</f>
        <v>0</v>
      </c>
      <c r="H14" s="73">
        <f>H15</f>
        <v>0</v>
      </c>
      <c r="I14" s="74">
        <f>I15</f>
        <v>0</v>
      </c>
    </row>
    <row r="15" spans="1:9" s="82" customFormat="1" ht="51.75" customHeight="1" hidden="1">
      <c r="A15" s="76" t="s">
        <v>92</v>
      </c>
      <c r="B15" s="77" t="s">
        <v>87</v>
      </c>
      <c r="C15" s="77" t="s">
        <v>89</v>
      </c>
      <c r="D15" s="78" t="s">
        <v>91</v>
      </c>
      <c r="E15" s="78" t="s">
        <v>93</v>
      </c>
      <c r="F15" s="79"/>
      <c r="G15" s="79"/>
      <c r="H15" s="80"/>
      <c r="I15" s="81"/>
    </row>
    <row r="16" spans="1:9" s="68" customFormat="1" ht="39.75" customHeight="1">
      <c r="A16" s="62" t="s">
        <v>94</v>
      </c>
      <c r="B16" s="63" t="s">
        <v>87</v>
      </c>
      <c r="C16" s="63" t="s">
        <v>95</v>
      </c>
      <c r="D16" s="64"/>
      <c r="E16" s="64"/>
      <c r="F16" s="65">
        <f>SUM(F17)+F19</f>
        <v>17.4</v>
      </c>
      <c r="G16" s="65">
        <f>SUM(G17)+G19</f>
        <v>4.35</v>
      </c>
      <c r="H16" s="66">
        <f aca="true" t="shared" si="0" ref="H16:H37">G16/F16</f>
        <v>0.25</v>
      </c>
      <c r="I16" s="67">
        <f aca="true" t="shared" si="1" ref="I16:I37">G16-F16</f>
        <v>-13.049999999999999</v>
      </c>
    </row>
    <row r="17" spans="1:9" s="75" customFormat="1" ht="63.75">
      <c r="A17" s="83" t="s">
        <v>96</v>
      </c>
      <c r="B17" s="70" t="s">
        <v>87</v>
      </c>
      <c r="C17" s="70" t="s">
        <v>95</v>
      </c>
      <c r="D17" s="71" t="s">
        <v>97</v>
      </c>
      <c r="E17" s="71"/>
      <c r="F17" s="72">
        <f>F18</f>
        <v>1.8</v>
      </c>
      <c r="G17" s="72">
        <f>G18</f>
        <v>0.45</v>
      </c>
      <c r="H17" s="73">
        <f t="shared" si="0"/>
        <v>0.25</v>
      </c>
      <c r="I17" s="74">
        <f t="shared" si="1"/>
        <v>-1.35</v>
      </c>
    </row>
    <row r="18" spans="1:9" s="75" customFormat="1" ht="45.75" customHeight="1">
      <c r="A18" s="76" t="s">
        <v>92</v>
      </c>
      <c r="B18" s="77" t="s">
        <v>87</v>
      </c>
      <c r="C18" s="77" t="s">
        <v>95</v>
      </c>
      <c r="D18" s="78" t="s">
        <v>97</v>
      </c>
      <c r="E18" s="78" t="s">
        <v>93</v>
      </c>
      <c r="F18" s="79">
        <v>1.8</v>
      </c>
      <c r="G18" s="79">
        <v>0.45</v>
      </c>
      <c r="H18" s="80">
        <f t="shared" si="0"/>
        <v>0.25</v>
      </c>
      <c r="I18" s="81">
        <f t="shared" si="1"/>
        <v>-1.35</v>
      </c>
    </row>
    <row r="19" spans="1:9" s="75" customFormat="1" ht="68.25" customHeight="1">
      <c r="A19" s="83" t="s">
        <v>98</v>
      </c>
      <c r="B19" s="70" t="s">
        <v>87</v>
      </c>
      <c r="C19" s="70" t="s">
        <v>95</v>
      </c>
      <c r="D19" s="71" t="s">
        <v>99</v>
      </c>
      <c r="E19" s="71"/>
      <c r="F19" s="72">
        <f>F20</f>
        <v>15.6</v>
      </c>
      <c r="G19" s="72">
        <f>G20</f>
        <v>3.9</v>
      </c>
      <c r="H19" s="73">
        <f t="shared" si="0"/>
        <v>0.25</v>
      </c>
      <c r="I19" s="74">
        <f t="shared" si="1"/>
        <v>-11.7</v>
      </c>
    </row>
    <row r="20" spans="1:9" s="75" customFormat="1" ht="40.5" customHeight="1">
      <c r="A20" s="76" t="s">
        <v>92</v>
      </c>
      <c r="B20" s="77" t="s">
        <v>87</v>
      </c>
      <c r="C20" s="77" t="s">
        <v>95</v>
      </c>
      <c r="D20" s="78" t="s">
        <v>99</v>
      </c>
      <c r="E20" s="78" t="s">
        <v>93</v>
      </c>
      <c r="F20" s="79">
        <v>15.6</v>
      </c>
      <c r="G20" s="79">
        <v>3.9</v>
      </c>
      <c r="H20" s="80">
        <f t="shared" si="0"/>
        <v>0.25</v>
      </c>
      <c r="I20" s="81">
        <f t="shared" si="1"/>
        <v>-11.7</v>
      </c>
    </row>
    <row r="21" spans="1:9" ht="38.25">
      <c r="A21" s="62" t="s">
        <v>100</v>
      </c>
      <c r="B21" s="63" t="s">
        <v>87</v>
      </c>
      <c r="C21" s="63" t="s">
        <v>101</v>
      </c>
      <c r="D21" s="64"/>
      <c r="E21" s="64"/>
      <c r="F21" s="65">
        <f>F22+F26+F28</f>
        <v>3835.4999999999995</v>
      </c>
      <c r="G21" s="65">
        <f>G22+G26+G28</f>
        <v>1752.46834</v>
      </c>
      <c r="H21" s="66">
        <f t="shared" si="0"/>
        <v>0.4569074019032721</v>
      </c>
      <c r="I21" s="67">
        <f t="shared" si="1"/>
        <v>-2083.0316599999996</v>
      </c>
    </row>
    <row r="22" spans="1:9" ht="89.25">
      <c r="A22" s="83" t="s">
        <v>102</v>
      </c>
      <c r="B22" s="70" t="s">
        <v>87</v>
      </c>
      <c r="C22" s="70" t="s">
        <v>101</v>
      </c>
      <c r="D22" s="71" t="s">
        <v>103</v>
      </c>
      <c r="E22" s="71"/>
      <c r="F22" s="72">
        <f>F23+F24+F25</f>
        <v>3134.6989999999996</v>
      </c>
      <c r="G22" s="72">
        <f>G23+G24+G25</f>
        <v>1300.36158</v>
      </c>
      <c r="H22" s="73">
        <f t="shared" si="0"/>
        <v>0.41482821157629496</v>
      </c>
      <c r="I22" s="74">
        <f t="shared" si="1"/>
        <v>-1834.3374199999996</v>
      </c>
    </row>
    <row r="23" spans="1:9" s="82" customFormat="1" ht="51">
      <c r="A23" s="76" t="s">
        <v>92</v>
      </c>
      <c r="B23" s="77" t="s">
        <v>87</v>
      </c>
      <c r="C23" s="77" t="s">
        <v>101</v>
      </c>
      <c r="D23" s="78" t="s">
        <v>103</v>
      </c>
      <c r="E23" s="78" t="s">
        <v>93</v>
      </c>
      <c r="F23" s="79">
        <v>2060.999</v>
      </c>
      <c r="G23" s="79">
        <v>864.05208</v>
      </c>
      <c r="H23" s="80">
        <f t="shared" si="0"/>
        <v>0.4192394465014297</v>
      </c>
      <c r="I23" s="81">
        <f t="shared" si="1"/>
        <v>-1196.9469199999999</v>
      </c>
    </row>
    <row r="24" spans="1:9" s="82" customFormat="1" ht="25.5">
      <c r="A24" s="76" t="s">
        <v>104</v>
      </c>
      <c r="B24" s="77" t="s">
        <v>87</v>
      </c>
      <c r="C24" s="77" t="s">
        <v>101</v>
      </c>
      <c r="D24" s="78" t="s">
        <v>103</v>
      </c>
      <c r="E24" s="78" t="s">
        <v>105</v>
      </c>
      <c r="F24" s="79">
        <v>927.1</v>
      </c>
      <c r="G24" s="79">
        <v>375.0465</v>
      </c>
      <c r="H24" s="80">
        <f t="shared" si="0"/>
        <v>0.40453726674576634</v>
      </c>
      <c r="I24" s="81">
        <f t="shared" si="1"/>
        <v>-552.0535</v>
      </c>
    </row>
    <row r="25" spans="1:9" s="82" customFormat="1" ht="12.75">
      <c r="A25" s="84" t="s">
        <v>106</v>
      </c>
      <c r="B25" s="77" t="s">
        <v>87</v>
      </c>
      <c r="C25" s="77" t="s">
        <v>101</v>
      </c>
      <c r="D25" s="78" t="s">
        <v>103</v>
      </c>
      <c r="E25" s="78" t="s">
        <v>107</v>
      </c>
      <c r="F25" s="79">
        <v>146.6</v>
      </c>
      <c r="G25" s="79">
        <v>61.263</v>
      </c>
      <c r="H25" s="80">
        <f t="shared" si="0"/>
        <v>0.4178922237380628</v>
      </c>
      <c r="I25" s="81">
        <f t="shared" si="1"/>
        <v>-85.33699999999999</v>
      </c>
    </row>
    <row r="26" spans="1:9" ht="64.5" customHeight="1">
      <c r="A26" s="83" t="s">
        <v>108</v>
      </c>
      <c r="B26" s="70" t="s">
        <v>87</v>
      </c>
      <c r="C26" s="70" t="s">
        <v>101</v>
      </c>
      <c r="D26" s="71" t="s">
        <v>109</v>
      </c>
      <c r="E26" s="71"/>
      <c r="F26" s="72">
        <f>F27</f>
        <v>512.801</v>
      </c>
      <c r="G26" s="72">
        <f>G27</f>
        <v>267.10676</v>
      </c>
      <c r="H26" s="73">
        <f t="shared" si="0"/>
        <v>0.5208780014079536</v>
      </c>
      <c r="I26" s="74">
        <f t="shared" si="1"/>
        <v>-245.69424000000004</v>
      </c>
    </row>
    <row r="27" spans="1:9" ht="39.75" customHeight="1">
      <c r="A27" s="76" t="s">
        <v>92</v>
      </c>
      <c r="B27" s="77" t="s">
        <v>87</v>
      </c>
      <c r="C27" s="77" t="s">
        <v>101</v>
      </c>
      <c r="D27" s="78" t="s">
        <v>109</v>
      </c>
      <c r="E27" s="78" t="s">
        <v>93</v>
      </c>
      <c r="F27" s="79">
        <v>512.801</v>
      </c>
      <c r="G27" s="79">
        <v>267.10676</v>
      </c>
      <c r="H27" s="80">
        <f t="shared" si="0"/>
        <v>0.5208780014079536</v>
      </c>
      <c r="I27" s="81">
        <f t="shared" si="1"/>
        <v>-245.69424000000004</v>
      </c>
    </row>
    <row r="28" spans="1:9" s="75" customFormat="1" ht="51">
      <c r="A28" s="83" t="s">
        <v>110</v>
      </c>
      <c r="B28" s="70" t="s">
        <v>87</v>
      </c>
      <c r="C28" s="70" t="s">
        <v>101</v>
      </c>
      <c r="D28" s="71" t="s">
        <v>111</v>
      </c>
      <c r="E28" s="71"/>
      <c r="F28" s="72">
        <f>F29</f>
        <v>188</v>
      </c>
      <c r="G28" s="72">
        <f>G29</f>
        <v>185</v>
      </c>
      <c r="H28" s="73">
        <f t="shared" si="0"/>
        <v>0.9840425531914894</v>
      </c>
      <c r="I28" s="74">
        <f t="shared" si="1"/>
        <v>-3</v>
      </c>
    </row>
    <row r="29" spans="1:9" s="82" customFormat="1" ht="16.5" customHeight="1">
      <c r="A29" s="84" t="s">
        <v>112</v>
      </c>
      <c r="B29" s="77" t="s">
        <v>87</v>
      </c>
      <c r="C29" s="77" t="s">
        <v>101</v>
      </c>
      <c r="D29" s="78" t="s">
        <v>111</v>
      </c>
      <c r="E29" s="78" t="s">
        <v>113</v>
      </c>
      <c r="F29" s="79">
        <v>188</v>
      </c>
      <c r="G29" s="79">
        <v>185</v>
      </c>
      <c r="H29" s="80">
        <f t="shared" si="0"/>
        <v>0.9840425531914894</v>
      </c>
      <c r="I29" s="81">
        <f t="shared" si="1"/>
        <v>-3</v>
      </c>
    </row>
    <row r="30" spans="1:9" ht="26.25" customHeight="1">
      <c r="A30" s="85" t="s">
        <v>114</v>
      </c>
      <c r="B30" s="63" t="s">
        <v>87</v>
      </c>
      <c r="C30" s="63" t="s">
        <v>115</v>
      </c>
      <c r="D30" s="64"/>
      <c r="E30" s="64"/>
      <c r="F30" s="65">
        <f>F31</f>
        <v>132.5</v>
      </c>
      <c r="G30" s="65">
        <f>G31</f>
        <v>33.2</v>
      </c>
      <c r="H30" s="66">
        <f t="shared" si="0"/>
        <v>0.25056603773584907</v>
      </c>
      <c r="I30" s="67">
        <f t="shared" si="1"/>
        <v>-99.3</v>
      </c>
    </row>
    <row r="31" spans="1:9" ht="51">
      <c r="A31" s="86" t="s">
        <v>116</v>
      </c>
      <c r="B31" s="70" t="s">
        <v>87</v>
      </c>
      <c r="C31" s="70" t="s">
        <v>115</v>
      </c>
      <c r="D31" s="71" t="s">
        <v>117</v>
      </c>
      <c r="E31" s="71"/>
      <c r="F31" s="72">
        <f>F32</f>
        <v>132.5</v>
      </c>
      <c r="G31" s="72">
        <f>G32</f>
        <v>33.2</v>
      </c>
      <c r="H31" s="73">
        <f t="shared" si="0"/>
        <v>0.25056603773584907</v>
      </c>
      <c r="I31" s="74">
        <f t="shared" si="1"/>
        <v>-99.3</v>
      </c>
    </row>
    <row r="32" spans="1:9" s="82" customFormat="1" ht="15" customHeight="1">
      <c r="A32" s="84" t="s">
        <v>118</v>
      </c>
      <c r="B32" s="77" t="s">
        <v>87</v>
      </c>
      <c r="C32" s="77" t="s">
        <v>115</v>
      </c>
      <c r="D32" s="78" t="s">
        <v>119</v>
      </c>
      <c r="E32" s="78" t="s">
        <v>120</v>
      </c>
      <c r="F32" s="79">
        <v>132.5</v>
      </c>
      <c r="G32" s="79">
        <v>33.2</v>
      </c>
      <c r="H32" s="80">
        <f t="shared" si="0"/>
        <v>0.25056603773584907</v>
      </c>
      <c r="I32" s="81">
        <f t="shared" si="1"/>
        <v>-99.3</v>
      </c>
    </row>
    <row r="33" spans="1:9" s="82" customFormat="1" ht="12.75" hidden="1">
      <c r="A33" s="85" t="s">
        <v>121</v>
      </c>
      <c r="B33" s="63" t="s">
        <v>87</v>
      </c>
      <c r="C33" s="63" t="s">
        <v>122</v>
      </c>
      <c r="D33" s="64"/>
      <c r="E33" s="64"/>
      <c r="F33" s="65">
        <f>F34+F36</f>
        <v>0</v>
      </c>
      <c r="G33" s="65">
        <f>G34+G36</f>
        <v>0</v>
      </c>
      <c r="H33" s="66" t="e">
        <f t="shared" si="0"/>
        <v>#DIV/0!</v>
      </c>
      <c r="I33" s="67">
        <f t="shared" si="1"/>
        <v>0</v>
      </c>
    </row>
    <row r="34" spans="1:9" s="82" customFormat="1" ht="39" customHeight="1" hidden="1">
      <c r="A34" s="86" t="s">
        <v>123</v>
      </c>
      <c r="B34" s="70" t="s">
        <v>87</v>
      </c>
      <c r="C34" s="70" t="s">
        <v>122</v>
      </c>
      <c r="D34" s="71" t="s">
        <v>124</v>
      </c>
      <c r="E34" s="71"/>
      <c r="F34" s="72">
        <f>F35</f>
        <v>0</v>
      </c>
      <c r="G34" s="72">
        <f>G35</f>
        <v>0</v>
      </c>
      <c r="H34" s="73" t="e">
        <f t="shared" si="0"/>
        <v>#DIV/0!</v>
      </c>
      <c r="I34" s="74">
        <f t="shared" si="1"/>
        <v>0</v>
      </c>
    </row>
    <row r="35" spans="1:9" s="82" customFormat="1" ht="25.5" hidden="1">
      <c r="A35" s="76" t="s">
        <v>104</v>
      </c>
      <c r="B35" s="77" t="s">
        <v>87</v>
      </c>
      <c r="C35" s="77" t="s">
        <v>122</v>
      </c>
      <c r="D35" s="78" t="s">
        <v>124</v>
      </c>
      <c r="E35" s="78" t="s">
        <v>105</v>
      </c>
      <c r="F35" s="79"/>
      <c r="G35" s="79"/>
      <c r="H35" s="80" t="e">
        <f t="shared" si="0"/>
        <v>#DIV/0!</v>
      </c>
      <c r="I35" s="81">
        <f t="shared" si="1"/>
        <v>0</v>
      </c>
    </row>
    <row r="36" spans="1:9" s="82" customFormat="1" ht="51" hidden="1">
      <c r="A36" s="86" t="s">
        <v>125</v>
      </c>
      <c r="B36" s="70" t="s">
        <v>87</v>
      </c>
      <c r="C36" s="70" t="s">
        <v>122</v>
      </c>
      <c r="D36" s="71" t="s">
        <v>126</v>
      </c>
      <c r="E36" s="71"/>
      <c r="F36" s="72">
        <f>F37</f>
        <v>0</v>
      </c>
      <c r="G36" s="72">
        <f>G37</f>
        <v>0</v>
      </c>
      <c r="H36" s="73" t="e">
        <f t="shared" si="0"/>
        <v>#DIV/0!</v>
      </c>
      <c r="I36" s="74">
        <f t="shared" si="1"/>
        <v>0</v>
      </c>
    </row>
    <row r="37" spans="1:9" s="82" customFormat="1" ht="25.5" hidden="1">
      <c r="A37" s="76" t="s">
        <v>104</v>
      </c>
      <c r="B37" s="77" t="s">
        <v>87</v>
      </c>
      <c r="C37" s="77" t="s">
        <v>122</v>
      </c>
      <c r="D37" s="78" t="s">
        <v>127</v>
      </c>
      <c r="E37" s="78" t="s">
        <v>105</v>
      </c>
      <c r="F37" s="79"/>
      <c r="G37" s="79"/>
      <c r="H37" s="80" t="e">
        <f t="shared" si="0"/>
        <v>#DIV/0!</v>
      </c>
      <c r="I37" s="81">
        <f t="shared" si="1"/>
        <v>0</v>
      </c>
    </row>
    <row r="38" spans="1:9" s="93" customFormat="1" ht="12.75">
      <c r="A38" s="87" t="s">
        <v>128</v>
      </c>
      <c r="B38" s="88" t="s">
        <v>87</v>
      </c>
      <c r="C38" s="88" t="s">
        <v>129</v>
      </c>
      <c r="D38" s="89"/>
      <c r="E38" s="89"/>
      <c r="F38" s="90">
        <f>F39</f>
        <v>62</v>
      </c>
      <c r="G38" s="90">
        <f>G39</f>
        <v>0</v>
      </c>
      <c r="H38" s="91"/>
      <c r="I38" s="92"/>
    </row>
    <row r="39" spans="1:9" s="75" customFormat="1" ht="51">
      <c r="A39" s="83" t="s">
        <v>110</v>
      </c>
      <c r="B39" s="70" t="s">
        <v>87</v>
      </c>
      <c r="C39" s="70" t="s">
        <v>129</v>
      </c>
      <c r="D39" s="71" t="s">
        <v>111</v>
      </c>
      <c r="E39" s="71"/>
      <c r="F39" s="72">
        <f>F40</f>
        <v>62</v>
      </c>
      <c r="G39" s="72">
        <f>G40</f>
        <v>0</v>
      </c>
      <c r="H39" s="73">
        <f aca="true" t="shared" si="2" ref="H39:H70">G39/F39</f>
        <v>0</v>
      </c>
      <c r="I39" s="74">
        <f aca="true" t="shared" si="3" ref="I39:I70">G39-F39</f>
        <v>-62</v>
      </c>
    </row>
    <row r="40" spans="1:9" s="82" customFormat="1" ht="12.75">
      <c r="A40" s="84" t="s">
        <v>106</v>
      </c>
      <c r="B40" s="77" t="s">
        <v>87</v>
      </c>
      <c r="C40" s="77" t="s">
        <v>129</v>
      </c>
      <c r="D40" s="78" t="s">
        <v>111</v>
      </c>
      <c r="E40" s="78" t="s">
        <v>107</v>
      </c>
      <c r="F40" s="79">
        <v>62</v>
      </c>
      <c r="G40" s="79"/>
      <c r="H40" s="80">
        <f t="shared" si="2"/>
        <v>0</v>
      </c>
      <c r="I40" s="81">
        <f t="shared" si="3"/>
        <v>-62</v>
      </c>
    </row>
    <row r="41" spans="1:9" s="94" customFormat="1" ht="12.75">
      <c r="A41" s="62" t="s">
        <v>130</v>
      </c>
      <c r="B41" s="63" t="s">
        <v>87</v>
      </c>
      <c r="C41" s="63" t="s">
        <v>131</v>
      </c>
      <c r="D41" s="64"/>
      <c r="E41" s="64"/>
      <c r="F41" s="65">
        <f>F42</f>
        <v>100</v>
      </c>
      <c r="G41" s="65">
        <f>G42</f>
        <v>2</v>
      </c>
      <c r="H41" s="66">
        <f t="shared" si="2"/>
        <v>0.02</v>
      </c>
      <c r="I41" s="67">
        <f t="shared" si="3"/>
        <v>-98</v>
      </c>
    </row>
    <row r="42" spans="1:9" s="101" customFormat="1" ht="78.75" customHeight="1">
      <c r="A42" s="95" t="s">
        <v>132</v>
      </c>
      <c r="B42" s="96" t="s">
        <v>87</v>
      </c>
      <c r="C42" s="96" t="s">
        <v>131</v>
      </c>
      <c r="D42" s="97" t="s">
        <v>133</v>
      </c>
      <c r="E42" s="97"/>
      <c r="F42" s="98">
        <f>F43</f>
        <v>100</v>
      </c>
      <c r="G42" s="98">
        <f>G43</f>
        <v>2</v>
      </c>
      <c r="H42" s="99">
        <f t="shared" si="2"/>
        <v>0.02</v>
      </c>
      <c r="I42" s="100">
        <f t="shared" si="3"/>
        <v>-98</v>
      </c>
    </row>
    <row r="43" spans="1:9" s="105" customFormat="1" ht="25.5">
      <c r="A43" s="76" t="s">
        <v>104</v>
      </c>
      <c r="B43" s="77" t="s">
        <v>87</v>
      </c>
      <c r="C43" s="77" t="s">
        <v>131</v>
      </c>
      <c r="D43" s="78" t="s">
        <v>133</v>
      </c>
      <c r="E43" s="78" t="s">
        <v>105</v>
      </c>
      <c r="F43" s="102">
        <v>100</v>
      </c>
      <c r="G43" s="102">
        <v>2</v>
      </c>
      <c r="H43" s="103">
        <f t="shared" si="2"/>
        <v>0.02</v>
      </c>
      <c r="I43" s="104">
        <f t="shared" si="3"/>
        <v>-98</v>
      </c>
    </row>
    <row r="44" spans="1:9" ht="15.75">
      <c r="A44" s="106" t="s">
        <v>134</v>
      </c>
      <c r="B44" s="56" t="s">
        <v>89</v>
      </c>
      <c r="C44" s="57"/>
      <c r="D44" s="107"/>
      <c r="E44" s="107"/>
      <c r="F44" s="108">
        <f>SUM(F45)</f>
        <v>143.25</v>
      </c>
      <c r="G44" s="108">
        <f>SUM(G45)</f>
        <v>68.4737</v>
      </c>
      <c r="H44" s="109">
        <f t="shared" si="2"/>
        <v>0.4780013961605584</v>
      </c>
      <c r="I44" s="110">
        <f t="shared" si="3"/>
        <v>-74.7763</v>
      </c>
    </row>
    <row r="45" spans="1:9" ht="12.75">
      <c r="A45" s="62" t="s">
        <v>135</v>
      </c>
      <c r="B45" s="63" t="s">
        <v>89</v>
      </c>
      <c r="C45" s="63" t="s">
        <v>95</v>
      </c>
      <c r="D45" s="64"/>
      <c r="E45" s="64"/>
      <c r="F45" s="65">
        <f>SUM(F46)</f>
        <v>143.25</v>
      </c>
      <c r="G45" s="65">
        <f>SUM(G46)</f>
        <v>68.4737</v>
      </c>
      <c r="H45" s="66">
        <f t="shared" si="2"/>
        <v>0.4780013961605584</v>
      </c>
      <c r="I45" s="67">
        <f t="shared" si="3"/>
        <v>-74.7763</v>
      </c>
    </row>
    <row r="46" spans="1:9" ht="78" customHeight="1">
      <c r="A46" s="111" t="s">
        <v>136</v>
      </c>
      <c r="B46" s="70" t="s">
        <v>89</v>
      </c>
      <c r="C46" s="70" t="s">
        <v>95</v>
      </c>
      <c r="D46" s="71" t="s">
        <v>137</v>
      </c>
      <c r="E46" s="71"/>
      <c r="F46" s="112">
        <f>F47+F48</f>
        <v>143.25</v>
      </c>
      <c r="G46" s="112">
        <f>G47+G48</f>
        <v>68.4737</v>
      </c>
      <c r="H46" s="113">
        <f t="shared" si="2"/>
        <v>0.4780013961605584</v>
      </c>
      <c r="I46" s="114">
        <f t="shared" si="3"/>
        <v>-74.7763</v>
      </c>
    </row>
    <row r="47" spans="1:9" ht="51">
      <c r="A47" s="76" t="s">
        <v>92</v>
      </c>
      <c r="B47" s="77" t="s">
        <v>89</v>
      </c>
      <c r="C47" s="77" t="s">
        <v>95</v>
      </c>
      <c r="D47" s="78" t="s">
        <v>137</v>
      </c>
      <c r="E47" s="78" t="s">
        <v>93</v>
      </c>
      <c r="F47" s="102">
        <v>130.8</v>
      </c>
      <c r="G47" s="102">
        <v>68.4737</v>
      </c>
      <c r="H47" s="103">
        <f t="shared" si="2"/>
        <v>0.523499235474006</v>
      </c>
      <c r="I47" s="104">
        <f t="shared" si="3"/>
        <v>-62.32630000000002</v>
      </c>
    </row>
    <row r="48" spans="1:9" s="82" customFormat="1" ht="25.5">
      <c r="A48" s="76" t="s">
        <v>104</v>
      </c>
      <c r="B48" s="77" t="s">
        <v>89</v>
      </c>
      <c r="C48" s="77" t="s">
        <v>95</v>
      </c>
      <c r="D48" s="78" t="s">
        <v>137</v>
      </c>
      <c r="E48" s="78" t="s">
        <v>105</v>
      </c>
      <c r="F48" s="102">
        <v>12.45</v>
      </c>
      <c r="G48" s="102"/>
      <c r="H48" s="103">
        <f t="shared" si="2"/>
        <v>0</v>
      </c>
      <c r="I48" s="104">
        <f t="shared" si="3"/>
        <v>-12.45</v>
      </c>
    </row>
    <row r="49" spans="1:9" ht="31.5">
      <c r="A49" s="106" t="s">
        <v>138</v>
      </c>
      <c r="B49" s="56" t="s">
        <v>95</v>
      </c>
      <c r="C49" s="57"/>
      <c r="D49" s="107"/>
      <c r="E49" s="107"/>
      <c r="F49" s="59">
        <f>SUM(F50)</f>
        <v>195</v>
      </c>
      <c r="G49" s="59">
        <f>SUM(G50)</f>
        <v>38.142</v>
      </c>
      <c r="H49" s="60">
        <f t="shared" si="2"/>
        <v>0.19560000000000002</v>
      </c>
      <c r="I49" s="61">
        <f t="shared" si="3"/>
        <v>-156.858</v>
      </c>
    </row>
    <row r="50" spans="1:9" ht="12.75">
      <c r="A50" s="85" t="s">
        <v>139</v>
      </c>
      <c r="B50" s="63" t="s">
        <v>95</v>
      </c>
      <c r="C50" s="64" t="s">
        <v>140</v>
      </c>
      <c r="D50" s="64"/>
      <c r="E50" s="64"/>
      <c r="F50" s="65">
        <f>F51</f>
        <v>195</v>
      </c>
      <c r="G50" s="65">
        <f>G51</f>
        <v>38.142</v>
      </c>
      <c r="H50" s="66">
        <f t="shared" si="2"/>
        <v>0.19560000000000002</v>
      </c>
      <c r="I50" s="67">
        <f t="shared" si="3"/>
        <v>-156.858</v>
      </c>
    </row>
    <row r="51" spans="1:9" ht="56.25" customHeight="1">
      <c r="A51" s="83" t="s">
        <v>141</v>
      </c>
      <c r="B51" s="70" t="s">
        <v>95</v>
      </c>
      <c r="C51" s="71" t="s">
        <v>140</v>
      </c>
      <c r="D51" s="71" t="s">
        <v>142</v>
      </c>
      <c r="E51" s="71"/>
      <c r="F51" s="112">
        <f>F52</f>
        <v>195</v>
      </c>
      <c r="G51" s="112">
        <f>G52</f>
        <v>38.142</v>
      </c>
      <c r="H51" s="113">
        <f t="shared" si="2"/>
        <v>0.19560000000000002</v>
      </c>
      <c r="I51" s="114">
        <f t="shared" si="3"/>
        <v>-156.858</v>
      </c>
    </row>
    <row r="52" spans="1:9" s="82" customFormat="1" ht="26.25" customHeight="1">
      <c r="A52" s="76" t="s">
        <v>104</v>
      </c>
      <c r="B52" s="77" t="s">
        <v>95</v>
      </c>
      <c r="C52" s="78" t="s">
        <v>140</v>
      </c>
      <c r="D52" s="78" t="s">
        <v>142</v>
      </c>
      <c r="E52" s="78" t="s">
        <v>105</v>
      </c>
      <c r="F52" s="102">
        <f>95+100</f>
        <v>195</v>
      </c>
      <c r="G52" s="102">
        <v>38.142</v>
      </c>
      <c r="H52" s="103">
        <f t="shared" si="2"/>
        <v>0.19560000000000002</v>
      </c>
      <c r="I52" s="104">
        <f t="shared" si="3"/>
        <v>-156.858</v>
      </c>
    </row>
    <row r="53" spans="1:9" ht="15.75">
      <c r="A53" s="115" t="s">
        <v>143</v>
      </c>
      <c r="B53" s="56" t="s">
        <v>101</v>
      </c>
      <c r="C53" s="58"/>
      <c r="D53" s="58"/>
      <c r="E53" s="58"/>
      <c r="F53" s="59">
        <f>F54+F57</f>
        <v>3695</v>
      </c>
      <c r="G53" s="59">
        <f>G54+G57</f>
        <v>1341.748</v>
      </c>
      <c r="H53" s="60">
        <f t="shared" si="2"/>
        <v>0.3631253044654939</v>
      </c>
      <c r="I53" s="61">
        <f t="shared" si="3"/>
        <v>-2353.252</v>
      </c>
    </row>
    <row r="54" spans="1:9" s="116" customFormat="1" ht="12.75">
      <c r="A54" s="85" t="s">
        <v>144</v>
      </c>
      <c r="B54" s="63" t="s">
        <v>101</v>
      </c>
      <c r="C54" s="64" t="s">
        <v>145</v>
      </c>
      <c r="D54" s="64"/>
      <c r="E54" s="64"/>
      <c r="F54" s="65">
        <f>F55</f>
        <v>3195</v>
      </c>
      <c r="G54" s="65">
        <f>G55</f>
        <v>1341.748</v>
      </c>
      <c r="H54" s="66">
        <f t="shared" si="2"/>
        <v>0.4199524256651017</v>
      </c>
      <c r="I54" s="67">
        <f t="shared" si="3"/>
        <v>-1853.252</v>
      </c>
    </row>
    <row r="55" spans="1:9" s="75" customFormat="1" ht="51">
      <c r="A55" s="86" t="s">
        <v>146</v>
      </c>
      <c r="B55" s="70" t="s">
        <v>101</v>
      </c>
      <c r="C55" s="71" t="s">
        <v>145</v>
      </c>
      <c r="D55" s="117" t="s">
        <v>147</v>
      </c>
      <c r="E55" s="71"/>
      <c r="F55" s="112">
        <f>F56</f>
        <v>3195</v>
      </c>
      <c r="G55" s="112">
        <f>G56</f>
        <v>1341.748</v>
      </c>
      <c r="H55" s="113">
        <f t="shared" si="2"/>
        <v>0.4199524256651017</v>
      </c>
      <c r="I55" s="114">
        <f t="shared" si="3"/>
        <v>-1853.252</v>
      </c>
    </row>
    <row r="56" spans="1:9" s="82" customFormat="1" ht="12.75">
      <c r="A56" s="84" t="s">
        <v>118</v>
      </c>
      <c r="B56" s="77" t="s">
        <v>101</v>
      </c>
      <c r="C56" s="78" t="s">
        <v>145</v>
      </c>
      <c r="D56" s="118" t="s">
        <v>147</v>
      </c>
      <c r="E56" s="78" t="s">
        <v>120</v>
      </c>
      <c r="F56" s="102">
        <v>3195</v>
      </c>
      <c r="G56" s="102">
        <v>1341.748</v>
      </c>
      <c r="H56" s="103">
        <f t="shared" si="2"/>
        <v>0.4199524256651017</v>
      </c>
      <c r="I56" s="104">
        <f t="shared" si="3"/>
        <v>-1853.252</v>
      </c>
    </row>
    <row r="57" spans="1:9" s="116" customFormat="1" ht="12.75">
      <c r="A57" s="119" t="s">
        <v>148</v>
      </c>
      <c r="B57" s="63" t="s">
        <v>101</v>
      </c>
      <c r="C57" s="64" t="s">
        <v>149</v>
      </c>
      <c r="D57" s="64"/>
      <c r="E57" s="64"/>
      <c r="F57" s="65">
        <f>F58</f>
        <v>500</v>
      </c>
      <c r="G57" s="65">
        <f>G58</f>
        <v>0</v>
      </c>
      <c r="H57" s="66">
        <f t="shared" si="2"/>
        <v>0</v>
      </c>
      <c r="I57" s="67">
        <f t="shared" si="3"/>
        <v>-500</v>
      </c>
    </row>
    <row r="58" spans="1:9" s="75" customFormat="1" ht="63.75">
      <c r="A58" s="86" t="s">
        <v>150</v>
      </c>
      <c r="B58" s="70" t="s">
        <v>101</v>
      </c>
      <c r="C58" s="71" t="s">
        <v>149</v>
      </c>
      <c r="D58" s="117" t="s">
        <v>151</v>
      </c>
      <c r="E58" s="71"/>
      <c r="F58" s="112">
        <f>F59</f>
        <v>500</v>
      </c>
      <c r="G58" s="112">
        <f>G59</f>
        <v>0</v>
      </c>
      <c r="H58" s="113">
        <f t="shared" si="2"/>
        <v>0</v>
      </c>
      <c r="I58" s="114">
        <f t="shared" si="3"/>
        <v>-500</v>
      </c>
    </row>
    <row r="59" spans="1:9" s="82" customFormat="1" ht="12.75">
      <c r="A59" s="84" t="s">
        <v>118</v>
      </c>
      <c r="B59" s="77" t="s">
        <v>101</v>
      </c>
      <c r="C59" s="78" t="s">
        <v>149</v>
      </c>
      <c r="D59" s="118" t="s">
        <v>151</v>
      </c>
      <c r="E59" s="78" t="s">
        <v>120</v>
      </c>
      <c r="F59" s="102">
        <v>500</v>
      </c>
      <c r="G59" s="102"/>
      <c r="H59" s="103">
        <f t="shared" si="2"/>
        <v>0</v>
      </c>
      <c r="I59" s="104">
        <f t="shared" si="3"/>
        <v>-500</v>
      </c>
    </row>
    <row r="60" spans="1:9" ht="15.75">
      <c r="A60" s="106" t="s">
        <v>152</v>
      </c>
      <c r="B60" s="56" t="s">
        <v>153</v>
      </c>
      <c r="C60" s="57"/>
      <c r="D60" s="58"/>
      <c r="E60" s="58"/>
      <c r="F60" s="59">
        <f>SUM(F71+F61+F64)</f>
        <v>12539.9</v>
      </c>
      <c r="G60" s="59">
        <f>SUM(G71+G61+G64)</f>
        <v>6194.4915</v>
      </c>
      <c r="H60" s="60">
        <f t="shared" si="2"/>
        <v>0.4939825277713539</v>
      </c>
      <c r="I60" s="61">
        <f t="shared" si="3"/>
        <v>-6345.4085</v>
      </c>
    </row>
    <row r="61" spans="1:9" ht="13.5" customHeight="1" hidden="1">
      <c r="A61" s="85" t="s">
        <v>154</v>
      </c>
      <c r="B61" s="63" t="s">
        <v>153</v>
      </c>
      <c r="C61" s="63" t="s">
        <v>87</v>
      </c>
      <c r="D61" s="64"/>
      <c r="E61" s="64"/>
      <c r="F61" s="65">
        <f>F62</f>
        <v>0</v>
      </c>
      <c r="G61" s="65">
        <f>G62</f>
        <v>0</v>
      </c>
      <c r="H61" s="66" t="e">
        <f t="shared" si="2"/>
        <v>#DIV/0!</v>
      </c>
      <c r="I61" s="67">
        <f t="shared" si="3"/>
        <v>0</v>
      </c>
    </row>
    <row r="62" spans="1:9" ht="67.5" customHeight="1" hidden="1">
      <c r="A62" s="86" t="s">
        <v>155</v>
      </c>
      <c r="B62" s="70" t="s">
        <v>153</v>
      </c>
      <c r="C62" s="70" t="s">
        <v>87</v>
      </c>
      <c r="D62" s="71" t="s">
        <v>156</v>
      </c>
      <c r="E62" s="71"/>
      <c r="F62" s="112">
        <f>F63</f>
        <v>0</v>
      </c>
      <c r="G62" s="112">
        <f>G63</f>
        <v>0</v>
      </c>
      <c r="H62" s="113" t="e">
        <f t="shared" si="2"/>
        <v>#DIV/0!</v>
      </c>
      <c r="I62" s="114">
        <f t="shared" si="3"/>
        <v>0</v>
      </c>
    </row>
    <row r="63" spans="1:9" ht="13.5" customHeight="1" hidden="1">
      <c r="A63" s="84" t="s">
        <v>106</v>
      </c>
      <c r="B63" s="77" t="s">
        <v>153</v>
      </c>
      <c r="C63" s="77" t="s">
        <v>87</v>
      </c>
      <c r="D63" s="78" t="s">
        <v>156</v>
      </c>
      <c r="E63" s="78" t="s">
        <v>107</v>
      </c>
      <c r="F63" s="102"/>
      <c r="G63" s="102"/>
      <c r="H63" s="103" t="e">
        <f t="shared" si="2"/>
        <v>#DIV/0!</v>
      </c>
      <c r="I63" s="104">
        <f t="shared" si="3"/>
        <v>0</v>
      </c>
    </row>
    <row r="64" spans="1:9" ht="13.5" customHeight="1">
      <c r="A64" s="85" t="s">
        <v>157</v>
      </c>
      <c r="B64" s="63" t="s">
        <v>153</v>
      </c>
      <c r="C64" s="63" t="s">
        <v>89</v>
      </c>
      <c r="D64" s="64"/>
      <c r="E64" s="64"/>
      <c r="F64" s="65">
        <f>F65+F67+F69</f>
        <v>4821</v>
      </c>
      <c r="G64" s="65">
        <f>G65+G67+G69</f>
        <v>2877.648</v>
      </c>
      <c r="H64" s="66">
        <f t="shared" si="2"/>
        <v>0.5968985687616677</v>
      </c>
      <c r="I64" s="67">
        <f t="shared" si="3"/>
        <v>-1943.3519999999999</v>
      </c>
    </row>
    <row r="65" spans="1:9" ht="51">
      <c r="A65" s="86" t="s">
        <v>158</v>
      </c>
      <c r="B65" s="70" t="s">
        <v>153</v>
      </c>
      <c r="C65" s="70" t="s">
        <v>89</v>
      </c>
      <c r="D65" s="71" t="s">
        <v>159</v>
      </c>
      <c r="E65" s="71"/>
      <c r="F65" s="112">
        <f>F66</f>
        <v>321</v>
      </c>
      <c r="G65" s="112">
        <f>G66</f>
        <v>277.648</v>
      </c>
      <c r="H65" s="113">
        <f t="shared" si="2"/>
        <v>0.8649470404984424</v>
      </c>
      <c r="I65" s="114">
        <f t="shared" si="3"/>
        <v>-43.351999999999975</v>
      </c>
    </row>
    <row r="66" spans="1:9" s="82" customFormat="1" ht="12.75">
      <c r="A66" s="84" t="s">
        <v>118</v>
      </c>
      <c r="B66" s="77" t="s">
        <v>153</v>
      </c>
      <c r="C66" s="77" t="s">
        <v>89</v>
      </c>
      <c r="D66" s="78" t="s">
        <v>159</v>
      </c>
      <c r="E66" s="78" t="s">
        <v>120</v>
      </c>
      <c r="F66" s="102">
        <v>321</v>
      </c>
      <c r="G66" s="102">
        <v>277.648</v>
      </c>
      <c r="H66" s="103">
        <f t="shared" si="2"/>
        <v>0.8649470404984424</v>
      </c>
      <c r="I66" s="104">
        <f t="shared" si="3"/>
        <v>-43.351999999999975</v>
      </c>
    </row>
    <row r="67" spans="1:9" s="82" customFormat="1" ht="51">
      <c r="A67" s="86" t="s">
        <v>160</v>
      </c>
      <c r="B67" s="70" t="s">
        <v>153</v>
      </c>
      <c r="C67" s="70" t="s">
        <v>89</v>
      </c>
      <c r="D67" s="71" t="s">
        <v>161</v>
      </c>
      <c r="E67" s="71"/>
      <c r="F67" s="112">
        <f>F68</f>
        <v>3200</v>
      </c>
      <c r="G67" s="112">
        <f>G68</f>
        <v>1800</v>
      </c>
      <c r="H67" s="113">
        <f t="shared" si="2"/>
        <v>0.5625</v>
      </c>
      <c r="I67" s="114">
        <f t="shared" si="3"/>
        <v>-1400</v>
      </c>
    </row>
    <row r="68" spans="1:9" s="82" customFormat="1" ht="12.75">
      <c r="A68" s="84" t="s">
        <v>118</v>
      </c>
      <c r="B68" s="77" t="s">
        <v>153</v>
      </c>
      <c r="C68" s="77" t="s">
        <v>89</v>
      </c>
      <c r="D68" s="78" t="s">
        <v>161</v>
      </c>
      <c r="E68" s="78" t="s">
        <v>120</v>
      </c>
      <c r="F68" s="102">
        <v>3200</v>
      </c>
      <c r="G68" s="102">
        <v>1800</v>
      </c>
      <c r="H68" s="103">
        <f t="shared" si="2"/>
        <v>0.5625</v>
      </c>
      <c r="I68" s="104">
        <f t="shared" si="3"/>
        <v>-1400</v>
      </c>
    </row>
    <row r="69" spans="1:9" s="75" customFormat="1" ht="51">
      <c r="A69" s="86" t="s">
        <v>162</v>
      </c>
      <c r="B69" s="70" t="s">
        <v>153</v>
      </c>
      <c r="C69" s="70" t="s">
        <v>89</v>
      </c>
      <c r="D69" s="71" t="s">
        <v>163</v>
      </c>
      <c r="E69" s="71"/>
      <c r="F69" s="112">
        <f>F70</f>
        <v>1300</v>
      </c>
      <c r="G69" s="112">
        <f>G70</f>
        <v>800</v>
      </c>
      <c r="H69" s="113">
        <f t="shared" si="2"/>
        <v>0.6153846153846154</v>
      </c>
      <c r="I69" s="114">
        <f t="shared" si="3"/>
        <v>-500</v>
      </c>
    </row>
    <row r="70" spans="1:9" s="82" customFormat="1" ht="12.75">
      <c r="A70" s="84" t="s">
        <v>118</v>
      </c>
      <c r="B70" s="77" t="s">
        <v>153</v>
      </c>
      <c r="C70" s="77" t="s">
        <v>89</v>
      </c>
      <c r="D70" s="78" t="s">
        <v>163</v>
      </c>
      <c r="E70" s="78" t="s">
        <v>120</v>
      </c>
      <c r="F70" s="102">
        <v>1300</v>
      </c>
      <c r="G70" s="102">
        <v>800</v>
      </c>
      <c r="H70" s="103">
        <f t="shared" si="2"/>
        <v>0.6153846153846154</v>
      </c>
      <c r="I70" s="104">
        <f t="shared" si="3"/>
        <v>-500</v>
      </c>
    </row>
    <row r="71" spans="1:9" ht="12.75">
      <c r="A71" s="85" t="s">
        <v>164</v>
      </c>
      <c r="B71" s="63" t="s">
        <v>153</v>
      </c>
      <c r="C71" s="63" t="s">
        <v>95</v>
      </c>
      <c r="D71" s="64"/>
      <c r="E71" s="64"/>
      <c r="F71" s="65">
        <f>SUM(F74+F76+F78+F80)+F82+F72</f>
        <v>7718.9</v>
      </c>
      <c r="G71" s="65">
        <f>SUM(G74+G76+G78+G80)+G82+G72</f>
        <v>3316.8435</v>
      </c>
      <c r="H71" s="66">
        <f aca="true" t="shared" si="4" ref="H71:H102">G71/F71</f>
        <v>0.42970416769228775</v>
      </c>
      <c r="I71" s="67">
        <f aca="true" t="shared" si="5" ref="I71:I91">G71-F71</f>
        <v>-4402.0565</v>
      </c>
    </row>
    <row r="72" spans="1:9" s="94" customFormat="1" ht="89.25" hidden="1">
      <c r="A72" s="120" t="s">
        <v>165</v>
      </c>
      <c r="B72" s="121" t="s">
        <v>153</v>
      </c>
      <c r="C72" s="121" t="s">
        <v>95</v>
      </c>
      <c r="D72" s="117" t="s">
        <v>166</v>
      </c>
      <c r="E72" s="117"/>
      <c r="F72" s="112">
        <f>F73</f>
        <v>0</v>
      </c>
      <c r="G72" s="112">
        <f>G73</f>
        <v>0</v>
      </c>
      <c r="H72" s="113" t="e">
        <f t="shared" si="4"/>
        <v>#DIV/0!</v>
      </c>
      <c r="I72" s="114">
        <f t="shared" si="5"/>
        <v>0</v>
      </c>
    </row>
    <row r="73" spans="1:9" s="94" customFormat="1" ht="25.5" hidden="1">
      <c r="A73" s="122" t="s">
        <v>104</v>
      </c>
      <c r="B73" s="123" t="s">
        <v>153</v>
      </c>
      <c r="C73" s="123" t="s">
        <v>95</v>
      </c>
      <c r="D73" s="118" t="s">
        <v>166</v>
      </c>
      <c r="E73" s="118" t="s">
        <v>105</v>
      </c>
      <c r="F73" s="102"/>
      <c r="G73" s="102"/>
      <c r="H73" s="103" t="e">
        <f t="shared" si="4"/>
        <v>#DIV/0!</v>
      </c>
      <c r="I73" s="104">
        <f t="shared" si="5"/>
        <v>0</v>
      </c>
    </row>
    <row r="74" spans="1:9" ht="56.25" customHeight="1">
      <c r="A74" s="124" t="s">
        <v>167</v>
      </c>
      <c r="B74" s="70" t="s">
        <v>153</v>
      </c>
      <c r="C74" s="70" t="s">
        <v>95</v>
      </c>
      <c r="D74" s="71" t="s">
        <v>168</v>
      </c>
      <c r="E74" s="71"/>
      <c r="F74" s="112">
        <f>F75</f>
        <v>2765</v>
      </c>
      <c r="G74" s="112">
        <f>G75</f>
        <v>1630.71125</v>
      </c>
      <c r="H74" s="113">
        <f t="shared" si="4"/>
        <v>0.5897689873417722</v>
      </c>
      <c r="I74" s="114">
        <f t="shared" si="5"/>
        <v>-1134.28875</v>
      </c>
    </row>
    <row r="75" spans="1:9" ht="25.5">
      <c r="A75" s="76" t="s">
        <v>104</v>
      </c>
      <c r="B75" s="77" t="s">
        <v>153</v>
      </c>
      <c r="C75" s="77" t="s">
        <v>95</v>
      </c>
      <c r="D75" s="78" t="s">
        <v>168</v>
      </c>
      <c r="E75" s="78" t="s">
        <v>105</v>
      </c>
      <c r="F75" s="102">
        <v>2765</v>
      </c>
      <c r="G75" s="102">
        <v>1630.71125</v>
      </c>
      <c r="H75" s="103">
        <f t="shared" si="4"/>
        <v>0.5897689873417722</v>
      </c>
      <c r="I75" s="104">
        <f t="shared" si="5"/>
        <v>-1134.28875</v>
      </c>
    </row>
    <row r="76" spans="1:9" ht="51">
      <c r="A76" s="124" t="s">
        <v>169</v>
      </c>
      <c r="B76" s="70" t="s">
        <v>153</v>
      </c>
      <c r="C76" s="70" t="s">
        <v>95</v>
      </c>
      <c r="D76" s="71" t="s">
        <v>170</v>
      </c>
      <c r="E76" s="71"/>
      <c r="F76" s="112">
        <f>F77</f>
        <v>792</v>
      </c>
      <c r="G76" s="112">
        <f>G77</f>
        <v>351.331</v>
      </c>
      <c r="H76" s="113">
        <f t="shared" si="4"/>
        <v>0.4435997474747475</v>
      </c>
      <c r="I76" s="114">
        <f t="shared" si="5"/>
        <v>-440.669</v>
      </c>
    </row>
    <row r="77" spans="1:9" s="82" customFormat="1" ht="25.5">
      <c r="A77" s="76" t="s">
        <v>104</v>
      </c>
      <c r="B77" s="77" t="s">
        <v>153</v>
      </c>
      <c r="C77" s="77" t="s">
        <v>95</v>
      </c>
      <c r="D77" s="78" t="s">
        <v>170</v>
      </c>
      <c r="E77" s="78" t="s">
        <v>105</v>
      </c>
      <c r="F77" s="102">
        <v>792</v>
      </c>
      <c r="G77" s="102">
        <v>351.331</v>
      </c>
      <c r="H77" s="103">
        <f t="shared" si="4"/>
        <v>0.4435997474747475</v>
      </c>
      <c r="I77" s="104">
        <f t="shared" si="5"/>
        <v>-440.669</v>
      </c>
    </row>
    <row r="78" spans="1:9" ht="63.75">
      <c r="A78" s="124" t="s">
        <v>171</v>
      </c>
      <c r="B78" s="70" t="s">
        <v>153</v>
      </c>
      <c r="C78" s="70" t="s">
        <v>95</v>
      </c>
      <c r="D78" s="71" t="s">
        <v>172</v>
      </c>
      <c r="E78" s="71"/>
      <c r="F78" s="112">
        <f>F79</f>
        <v>282</v>
      </c>
      <c r="G78" s="112">
        <f>G79</f>
        <v>109.621</v>
      </c>
      <c r="H78" s="113">
        <f t="shared" si="4"/>
        <v>0.3887269503546099</v>
      </c>
      <c r="I78" s="114">
        <f t="shared" si="5"/>
        <v>-172.37900000000002</v>
      </c>
    </row>
    <row r="79" spans="1:9" s="82" customFormat="1" ht="25.5">
      <c r="A79" s="76" t="s">
        <v>104</v>
      </c>
      <c r="B79" s="77" t="s">
        <v>153</v>
      </c>
      <c r="C79" s="77" t="s">
        <v>95</v>
      </c>
      <c r="D79" s="78" t="s">
        <v>172</v>
      </c>
      <c r="E79" s="78" t="s">
        <v>105</v>
      </c>
      <c r="F79" s="102">
        <v>282</v>
      </c>
      <c r="G79" s="102">
        <v>109.621</v>
      </c>
      <c r="H79" s="103">
        <f t="shared" si="4"/>
        <v>0.3887269503546099</v>
      </c>
      <c r="I79" s="104">
        <f t="shared" si="5"/>
        <v>-172.37900000000002</v>
      </c>
    </row>
    <row r="80" spans="1:9" ht="63.75">
      <c r="A80" s="69" t="s">
        <v>173</v>
      </c>
      <c r="B80" s="70" t="s">
        <v>153</v>
      </c>
      <c r="C80" s="70" t="s">
        <v>95</v>
      </c>
      <c r="D80" s="71" t="s">
        <v>174</v>
      </c>
      <c r="E80" s="71"/>
      <c r="F80" s="112">
        <f>F81</f>
        <v>3879.9</v>
      </c>
      <c r="G80" s="112">
        <f>G81</f>
        <v>1225.18025</v>
      </c>
      <c r="H80" s="113">
        <f t="shared" si="4"/>
        <v>0.31577624423309875</v>
      </c>
      <c r="I80" s="114">
        <f t="shared" si="5"/>
        <v>-2654.71975</v>
      </c>
    </row>
    <row r="81" spans="1:9" ht="25.5">
      <c r="A81" s="76" t="s">
        <v>104</v>
      </c>
      <c r="B81" s="77" t="s">
        <v>153</v>
      </c>
      <c r="C81" s="77" t="s">
        <v>95</v>
      </c>
      <c r="D81" s="78" t="s">
        <v>174</v>
      </c>
      <c r="E81" s="78" t="s">
        <v>105</v>
      </c>
      <c r="F81" s="102">
        <v>3879.9</v>
      </c>
      <c r="G81" s="102">
        <v>1225.18025</v>
      </c>
      <c r="H81" s="103">
        <f t="shared" si="4"/>
        <v>0.31577624423309875</v>
      </c>
      <c r="I81" s="104">
        <f t="shared" si="5"/>
        <v>-2654.71975</v>
      </c>
    </row>
    <row r="82" spans="1:9" s="75" customFormat="1" ht="51" hidden="1">
      <c r="A82" s="125" t="s">
        <v>175</v>
      </c>
      <c r="B82" s="70" t="s">
        <v>153</v>
      </c>
      <c r="C82" s="70" t="s">
        <v>95</v>
      </c>
      <c r="D82" s="71" t="s">
        <v>176</v>
      </c>
      <c r="E82" s="71"/>
      <c r="F82" s="112">
        <f>F83</f>
        <v>0</v>
      </c>
      <c r="G82" s="112">
        <f>G83</f>
        <v>0</v>
      </c>
      <c r="H82" s="113" t="e">
        <f t="shared" si="4"/>
        <v>#DIV/0!</v>
      </c>
      <c r="I82" s="114">
        <f t="shared" si="5"/>
        <v>0</v>
      </c>
    </row>
    <row r="83" spans="1:9" s="82" customFormat="1" ht="25.5" hidden="1">
      <c r="A83" s="76" t="s">
        <v>104</v>
      </c>
      <c r="B83" s="77" t="s">
        <v>153</v>
      </c>
      <c r="C83" s="77" t="s">
        <v>95</v>
      </c>
      <c r="D83" s="78" t="s">
        <v>176</v>
      </c>
      <c r="E83" s="78" t="s">
        <v>105</v>
      </c>
      <c r="F83" s="102"/>
      <c r="G83" s="102"/>
      <c r="H83" s="103" t="e">
        <f t="shared" si="4"/>
        <v>#DIV/0!</v>
      </c>
      <c r="I83" s="104">
        <f t="shared" si="5"/>
        <v>0</v>
      </c>
    </row>
    <row r="84" spans="1:9" s="126" customFormat="1" ht="15.75">
      <c r="A84" s="115" t="s">
        <v>177</v>
      </c>
      <c r="B84" s="56" t="s">
        <v>178</v>
      </c>
      <c r="C84" s="56"/>
      <c r="D84" s="58"/>
      <c r="E84" s="58"/>
      <c r="F84" s="59">
        <f aca="true" t="shared" si="6" ref="F84:G86">F85</f>
        <v>750</v>
      </c>
      <c r="G84" s="59">
        <f t="shared" si="6"/>
        <v>497.958</v>
      </c>
      <c r="H84" s="60">
        <f t="shared" si="4"/>
        <v>0.6639440000000001</v>
      </c>
      <c r="I84" s="61">
        <f t="shared" si="5"/>
        <v>-252.04199999999997</v>
      </c>
    </row>
    <row r="85" spans="1:9" s="116" customFormat="1" ht="12.75">
      <c r="A85" s="87" t="s">
        <v>179</v>
      </c>
      <c r="B85" s="63" t="s">
        <v>178</v>
      </c>
      <c r="C85" s="63" t="s">
        <v>87</v>
      </c>
      <c r="D85" s="64"/>
      <c r="E85" s="64"/>
      <c r="F85" s="65">
        <f t="shared" si="6"/>
        <v>750</v>
      </c>
      <c r="G85" s="65">
        <f t="shared" si="6"/>
        <v>497.958</v>
      </c>
      <c r="H85" s="66">
        <f t="shared" si="4"/>
        <v>0.6639440000000001</v>
      </c>
      <c r="I85" s="67">
        <f t="shared" si="5"/>
        <v>-252.04199999999997</v>
      </c>
    </row>
    <row r="86" spans="1:9" s="75" customFormat="1" ht="51">
      <c r="A86" s="86" t="s">
        <v>180</v>
      </c>
      <c r="B86" s="70" t="s">
        <v>178</v>
      </c>
      <c r="C86" s="70" t="s">
        <v>87</v>
      </c>
      <c r="D86" s="71" t="s">
        <v>181</v>
      </c>
      <c r="E86" s="71"/>
      <c r="F86" s="112">
        <f t="shared" si="6"/>
        <v>750</v>
      </c>
      <c r="G86" s="112">
        <f t="shared" si="6"/>
        <v>497.958</v>
      </c>
      <c r="H86" s="113">
        <f t="shared" si="4"/>
        <v>0.6639440000000001</v>
      </c>
      <c r="I86" s="114">
        <f t="shared" si="5"/>
        <v>-252.04199999999997</v>
      </c>
    </row>
    <row r="87" spans="1:9" s="82" customFormat="1" ht="12.75">
      <c r="A87" s="84" t="s">
        <v>118</v>
      </c>
      <c r="B87" s="77" t="s">
        <v>178</v>
      </c>
      <c r="C87" s="77" t="s">
        <v>87</v>
      </c>
      <c r="D87" s="78" t="s">
        <v>181</v>
      </c>
      <c r="E87" s="78" t="s">
        <v>120</v>
      </c>
      <c r="F87" s="102">
        <v>750</v>
      </c>
      <c r="G87" s="102">
        <v>497.958</v>
      </c>
      <c r="H87" s="103">
        <f t="shared" si="4"/>
        <v>0.6639440000000001</v>
      </c>
      <c r="I87" s="104">
        <f t="shared" si="5"/>
        <v>-252.04199999999997</v>
      </c>
    </row>
    <row r="88" spans="1:9" ht="15.75">
      <c r="A88" s="106" t="s">
        <v>182</v>
      </c>
      <c r="B88" s="56" t="s">
        <v>140</v>
      </c>
      <c r="C88" s="56"/>
      <c r="D88" s="58"/>
      <c r="E88" s="58"/>
      <c r="F88" s="59">
        <f>SUM(F90)</f>
        <v>188.7</v>
      </c>
      <c r="G88" s="59">
        <f>SUM(G90)</f>
        <v>26.64</v>
      </c>
      <c r="H88" s="60">
        <f t="shared" si="4"/>
        <v>0.1411764705882353</v>
      </c>
      <c r="I88" s="61">
        <f t="shared" si="5"/>
        <v>-162.06</v>
      </c>
    </row>
    <row r="89" spans="1:9" ht="12.75">
      <c r="A89" s="85" t="s">
        <v>183</v>
      </c>
      <c r="B89" s="63" t="s">
        <v>140</v>
      </c>
      <c r="C89" s="63" t="s">
        <v>87</v>
      </c>
      <c r="D89" s="64"/>
      <c r="E89" s="64"/>
      <c r="F89" s="65">
        <f>SUM(F90)</f>
        <v>188.7</v>
      </c>
      <c r="G89" s="65">
        <f>SUM(G90)</f>
        <v>26.64</v>
      </c>
      <c r="H89" s="66">
        <f t="shared" si="4"/>
        <v>0.1411764705882353</v>
      </c>
      <c r="I89" s="67">
        <f t="shared" si="5"/>
        <v>-162.06</v>
      </c>
    </row>
    <row r="90" spans="1:9" s="75" customFormat="1" ht="76.5">
      <c r="A90" s="69" t="s">
        <v>184</v>
      </c>
      <c r="B90" s="70" t="s">
        <v>140</v>
      </c>
      <c r="C90" s="70" t="s">
        <v>87</v>
      </c>
      <c r="D90" s="71" t="s">
        <v>185</v>
      </c>
      <c r="E90" s="71"/>
      <c r="F90" s="112">
        <f>F91</f>
        <v>188.7</v>
      </c>
      <c r="G90" s="112">
        <f>G91</f>
        <v>26.64</v>
      </c>
      <c r="H90" s="113">
        <f t="shared" si="4"/>
        <v>0.1411764705882353</v>
      </c>
      <c r="I90" s="114">
        <f t="shared" si="5"/>
        <v>-162.06</v>
      </c>
    </row>
    <row r="91" spans="1:9" s="82" customFormat="1" ht="12.75">
      <c r="A91" s="84" t="s">
        <v>112</v>
      </c>
      <c r="B91" s="77" t="s">
        <v>140</v>
      </c>
      <c r="C91" s="77" t="s">
        <v>87</v>
      </c>
      <c r="D91" s="78" t="s">
        <v>185</v>
      </c>
      <c r="E91" s="78" t="s">
        <v>113</v>
      </c>
      <c r="F91" s="102">
        <v>188.7</v>
      </c>
      <c r="G91" s="102">
        <v>26.64</v>
      </c>
      <c r="H91" s="103">
        <f t="shared" si="4"/>
        <v>0.1411764705882353</v>
      </c>
      <c r="I91" s="104">
        <f t="shared" si="5"/>
        <v>-162.06</v>
      </c>
    </row>
    <row r="92" spans="1:9" ht="15.75">
      <c r="A92" s="197" t="s">
        <v>186</v>
      </c>
      <c r="B92" s="197"/>
      <c r="C92" s="197"/>
      <c r="D92" s="197"/>
      <c r="E92" s="197"/>
      <c r="F92" s="127">
        <f>F88+F84+F60+F53+F49+F44+F12</f>
        <v>21659.25</v>
      </c>
      <c r="G92" s="128">
        <f>G88+G84+G60+G53+G49+G44+G12</f>
        <v>9959.471539999999</v>
      </c>
      <c r="H92" s="129">
        <f t="shared" si="4"/>
        <v>0.459825318974572</v>
      </c>
      <c r="I92" s="130">
        <f>F92-G92</f>
        <v>11699.778460000001</v>
      </c>
    </row>
  </sheetData>
  <sheetProtection selectLockedCells="1" selectUnlockedCells="1"/>
  <mergeCells count="8">
    <mergeCell ref="A8:F8"/>
    <mergeCell ref="A92:E92"/>
    <mergeCell ref="A1:I1"/>
    <mergeCell ref="A2:I2"/>
    <mergeCell ref="A3:I3"/>
    <mergeCell ref="B4:F4"/>
    <mergeCell ref="A6:I6"/>
    <mergeCell ref="A7:I7"/>
  </mergeCells>
  <printOptions/>
  <pageMargins left="0.7479166666666667" right="0.2" top="0.25" bottom="0.45" header="0.5118055555555555" footer="0.5118055555555555"/>
  <pageSetup fitToHeight="3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5"/>
  <sheetViews>
    <sheetView zoomScale="92" zoomScaleNormal="92" zoomScalePageLayoutView="0" workbookViewId="0" topLeftCell="A1">
      <selection activeCell="E28" sqref="E28"/>
    </sheetView>
  </sheetViews>
  <sheetFormatPr defaultColWidth="9.140625" defaultRowHeight="12.75"/>
  <cols>
    <col min="1" max="1" width="22.8515625" style="0" customWidth="1"/>
    <col min="2" max="2" width="16.00390625" style="0" customWidth="1"/>
    <col min="3" max="3" width="19.00390625" style="0" customWidth="1"/>
    <col min="4" max="4" width="20.140625" style="0" customWidth="1"/>
    <col min="5" max="5" width="71.7109375" style="0" customWidth="1"/>
  </cols>
  <sheetData>
    <row r="5" spans="4:5" ht="12.75">
      <c r="D5" s="131"/>
      <c r="E5" s="131" t="s">
        <v>187</v>
      </c>
    </row>
    <row r="6" spans="4:5" ht="12.75">
      <c r="D6" s="131"/>
      <c r="E6" s="208" t="s">
        <v>250</v>
      </c>
    </row>
    <row r="7" spans="4:5" ht="12.75">
      <c r="D7" s="131"/>
      <c r="E7" s="131" t="s">
        <v>188</v>
      </c>
    </row>
    <row r="8" spans="4:5" ht="12.75">
      <c r="D8" s="131"/>
      <c r="E8" s="131" t="s">
        <v>2</v>
      </c>
    </row>
    <row r="9" spans="4:5" ht="12.75">
      <c r="D9" s="131"/>
      <c r="E9" s="131"/>
    </row>
    <row r="10" ht="12.75">
      <c r="D10" s="131"/>
    </row>
    <row r="11" spans="1:5" ht="20.25" customHeight="1">
      <c r="A11" s="196" t="s">
        <v>189</v>
      </c>
      <c r="B11" s="196"/>
      <c r="C11" s="196"/>
      <c r="D11" s="196"/>
      <c r="E11" s="196"/>
    </row>
    <row r="12" spans="1:5" ht="20.25" customHeight="1">
      <c r="A12" s="132"/>
      <c r="B12" s="132"/>
      <c r="C12" s="133"/>
      <c r="D12" s="132"/>
      <c r="E12" s="134"/>
    </row>
    <row r="13" spans="1:5" ht="12.75">
      <c r="A13" s="198"/>
      <c r="B13" s="199" t="s">
        <v>190</v>
      </c>
      <c r="C13" s="135" t="s">
        <v>191</v>
      </c>
      <c r="D13" s="199" t="s">
        <v>192</v>
      </c>
      <c r="E13" s="199" t="s">
        <v>193</v>
      </c>
    </row>
    <row r="14" spans="1:5" ht="12.75">
      <c r="A14" s="198"/>
      <c r="B14" s="199"/>
      <c r="C14" s="136" t="s">
        <v>194</v>
      </c>
      <c r="D14" s="199"/>
      <c r="E14" s="199"/>
    </row>
    <row r="15" spans="1:5" ht="39.75" customHeight="1">
      <c r="A15" s="137" t="s">
        <v>195</v>
      </c>
      <c r="B15" s="138">
        <v>250</v>
      </c>
      <c r="C15" s="139" t="s">
        <v>196</v>
      </c>
      <c r="D15" s="139" t="s">
        <v>197</v>
      </c>
      <c r="E15" s="140" t="s">
        <v>198</v>
      </c>
    </row>
    <row r="16" spans="1:5" ht="46.5" customHeight="1">
      <c r="A16" s="141" t="s">
        <v>199</v>
      </c>
      <c r="B16" s="142">
        <v>-188</v>
      </c>
      <c r="C16" s="143" t="s">
        <v>200</v>
      </c>
      <c r="D16" s="137" t="s">
        <v>201</v>
      </c>
      <c r="E16" s="137" t="s">
        <v>202</v>
      </c>
    </row>
    <row r="17" spans="1:5" ht="60.75" customHeight="1" hidden="1">
      <c r="A17" s="200" t="s">
        <v>199</v>
      </c>
      <c r="B17" s="142"/>
      <c r="C17" s="137" t="s">
        <v>203</v>
      </c>
      <c r="D17" s="137" t="s">
        <v>201</v>
      </c>
      <c r="E17" s="137" t="s">
        <v>204</v>
      </c>
    </row>
    <row r="18" spans="1:5" ht="47.25" customHeight="1" hidden="1">
      <c r="A18" s="200"/>
      <c r="B18" s="142"/>
      <c r="C18" s="137" t="s">
        <v>205</v>
      </c>
      <c r="D18" s="137" t="s">
        <v>201</v>
      </c>
      <c r="E18" s="137" t="s">
        <v>206</v>
      </c>
    </row>
    <row r="19" spans="1:5" ht="47.25" customHeight="1" hidden="1">
      <c r="A19" s="145"/>
      <c r="B19" s="142"/>
      <c r="C19" s="137" t="s">
        <v>207</v>
      </c>
      <c r="D19" s="137" t="s">
        <v>201</v>
      </c>
      <c r="E19" s="137" t="s">
        <v>208</v>
      </c>
    </row>
    <row r="20" spans="1:5" ht="47.25" customHeight="1" hidden="1">
      <c r="A20" s="145"/>
      <c r="B20" s="142"/>
      <c r="C20" s="137" t="s">
        <v>209</v>
      </c>
      <c r="D20" s="137" t="s">
        <v>201</v>
      </c>
      <c r="E20" s="137" t="s">
        <v>210</v>
      </c>
    </row>
    <row r="21" spans="1:5" ht="47.25" customHeight="1" hidden="1">
      <c r="A21" s="145"/>
      <c r="B21" s="142"/>
      <c r="C21" s="137" t="s">
        <v>211</v>
      </c>
      <c r="D21" s="137" t="s">
        <v>201</v>
      </c>
      <c r="E21" s="137" t="s">
        <v>212</v>
      </c>
    </row>
    <row r="22" spans="1:5" ht="48" customHeight="1" hidden="1">
      <c r="A22" s="146"/>
      <c r="B22" s="142"/>
      <c r="C22" s="137"/>
      <c r="D22" s="137"/>
      <c r="E22" s="137"/>
    </row>
    <row r="23" spans="1:5" ht="29.25" customHeight="1" hidden="1">
      <c r="A23" s="147"/>
      <c r="B23" s="142"/>
      <c r="C23" s="137"/>
      <c r="D23" s="137"/>
      <c r="E23" s="137"/>
    </row>
    <row r="24" spans="1:5" ht="18" customHeight="1" hidden="1">
      <c r="A24" s="144" t="s">
        <v>213</v>
      </c>
      <c r="B24" s="142"/>
      <c r="C24" s="137" t="s">
        <v>214</v>
      </c>
      <c r="D24" s="137" t="s">
        <v>215</v>
      </c>
      <c r="E24" s="137"/>
    </row>
    <row r="25" spans="1:5" ht="14.25" customHeight="1">
      <c r="A25" s="148" t="s">
        <v>216</v>
      </c>
      <c r="B25" s="149">
        <f>SUM(B15:B24)</f>
        <v>62</v>
      </c>
      <c r="C25" s="201"/>
      <c r="D25" s="201"/>
      <c r="E25" s="201"/>
    </row>
  </sheetData>
  <sheetProtection selectLockedCells="1" selectUnlockedCells="1"/>
  <mergeCells count="7">
    <mergeCell ref="C25:E25"/>
    <mergeCell ref="A11:E11"/>
    <mergeCell ref="A13:A14"/>
    <mergeCell ref="B13:B14"/>
    <mergeCell ref="D13:D14"/>
    <mergeCell ref="E13:E14"/>
    <mergeCell ref="A17:A18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126" zoomScaleNormal="126" zoomScalePageLayoutView="0" workbookViewId="0" topLeftCell="A2">
      <selection activeCell="C33" sqref="C33"/>
    </sheetView>
  </sheetViews>
  <sheetFormatPr defaultColWidth="9.00390625" defaultRowHeight="12.75"/>
  <cols>
    <col min="1" max="1" width="13.7109375" style="150" customWidth="1"/>
    <col min="2" max="2" width="49.57421875" style="150" customWidth="1"/>
    <col min="3" max="3" width="11.8515625" style="150" customWidth="1"/>
    <col min="4" max="4" width="11.7109375" style="150" customWidth="1"/>
    <col min="5" max="5" width="16.00390625" style="150" customWidth="1"/>
    <col min="6" max="6" width="14.8515625" style="150" customWidth="1"/>
    <col min="7" max="16384" width="9.00390625" style="150" customWidth="1"/>
  </cols>
  <sheetData>
    <row r="1" spans="1:6" ht="12.75">
      <c r="A1" s="151"/>
      <c r="F1" s="152" t="s">
        <v>217</v>
      </c>
    </row>
    <row r="2" spans="1:6" ht="12.75">
      <c r="A2" s="151"/>
      <c r="F2" s="209" t="s">
        <v>251</v>
      </c>
    </row>
    <row r="3" spans="1:6" ht="12.75">
      <c r="A3" s="151"/>
      <c r="B3" s="202" t="s">
        <v>218</v>
      </c>
      <c r="C3" s="202"/>
      <c r="D3" s="202"/>
      <c r="E3" s="202"/>
      <c r="F3" s="202"/>
    </row>
    <row r="4" spans="1:6" ht="12.75">
      <c r="A4" s="151"/>
      <c r="F4" s="152" t="s">
        <v>2</v>
      </c>
    </row>
    <row r="5" ht="12.75">
      <c r="A5" s="151"/>
    </row>
    <row r="6" ht="12.75">
      <c r="A6" s="151"/>
    </row>
    <row r="7" spans="1:6" ht="15.75">
      <c r="A7" s="203" t="s">
        <v>219</v>
      </c>
      <c r="B7" s="203"/>
      <c r="C7" s="203"/>
      <c r="D7" s="203"/>
      <c r="E7" s="203"/>
      <c r="F7" s="203"/>
    </row>
    <row r="8" spans="1:6" ht="15.75">
      <c r="A8" s="203" t="s">
        <v>220</v>
      </c>
      <c r="B8" s="203"/>
      <c r="C8" s="203"/>
      <c r="D8" s="203"/>
      <c r="E8" s="203"/>
      <c r="F8" s="203"/>
    </row>
    <row r="9" spans="1:6" ht="12.75">
      <c r="A9" s="151"/>
      <c r="C9" s="153"/>
      <c r="D9" s="153"/>
      <c r="E9" s="154"/>
      <c r="F9" s="155" t="s">
        <v>5</v>
      </c>
    </row>
    <row r="10" spans="1:6" ht="12.75" customHeight="1">
      <c r="A10" s="156" t="s">
        <v>221</v>
      </c>
      <c r="B10" s="157"/>
      <c r="C10" s="204" t="s">
        <v>222</v>
      </c>
      <c r="D10" s="204"/>
      <c r="E10" s="205" t="s">
        <v>223</v>
      </c>
      <c r="F10" s="205"/>
    </row>
    <row r="11" spans="1:6" ht="25.5">
      <c r="A11" s="158" t="s">
        <v>224</v>
      </c>
      <c r="B11" s="159" t="s">
        <v>225</v>
      </c>
      <c r="C11" s="160" t="s">
        <v>226</v>
      </c>
      <c r="D11" s="160" t="s">
        <v>227</v>
      </c>
      <c r="E11" s="161" t="s">
        <v>228</v>
      </c>
      <c r="F11" s="161" t="s">
        <v>229</v>
      </c>
    </row>
    <row r="12" spans="1:6" ht="12.75" customHeight="1" hidden="1">
      <c r="A12" s="162" t="s">
        <v>230</v>
      </c>
      <c r="B12" s="206" t="s">
        <v>231</v>
      </c>
      <c r="C12" s="206"/>
      <c r="D12" s="206"/>
      <c r="E12" s="206"/>
      <c r="F12" s="206"/>
    </row>
    <row r="13" spans="1:6" ht="12.75" customHeight="1" hidden="1">
      <c r="A13" s="163"/>
      <c r="B13" s="164" t="s">
        <v>232</v>
      </c>
      <c r="C13" s="165" t="s">
        <v>233</v>
      </c>
      <c r="D13" s="165" t="s">
        <v>233</v>
      </c>
      <c r="E13" s="166"/>
      <c r="F13" s="166"/>
    </row>
    <row r="14" spans="1:6" ht="12.75" customHeight="1" hidden="1">
      <c r="A14" s="167"/>
      <c r="B14" s="168" t="s">
        <v>234</v>
      </c>
      <c r="C14" s="169"/>
      <c r="D14" s="169"/>
      <c r="E14" s="170"/>
      <c r="F14" s="170"/>
    </row>
    <row r="15" spans="1:6" ht="12.75" customHeight="1">
      <c r="A15" s="162" t="s">
        <v>235</v>
      </c>
      <c r="B15" s="207" t="s">
        <v>236</v>
      </c>
      <c r="C15" s="207"/>
      <c r="D15" s="207"/>
      <c r="E15" s="207"/>
      <c r="F15" s="207"/>
    </row>
    <row r="16" spans="1:6" ht="12.75">
      <c r="A16" s="163"/>
      <c r="B16" s="164" t="s">
        <v>232</v>
      </c>
      <c r="C16" s="165">
        <v>7.75</v>
      </c>
      <c r="D16" s="165">
        <v>7</v>
      </c>
      <c r="E16" s="166">
        <v>7.75</v>
      </c>
      <c r="F16" s="166">
        <v>7</v>
      </c>
    </row>
    <row r="17" spans="1:6" ht="15">
      <c r="A17" s="167"/>
      <c r="B17" s="171" t="s">
        <v>234</v>
      </c>
      <c r="C17" s="169"/>
      <c r="D17" s="169"/>
      <c r="E17" s="166">
        <v>1083.35</v>
      </c>
      <c r="F17" s="166">
        <v>493.88</v>
      </c>
    </row>
    <row r="18" spans="1:6" ht="12.75" customHeight="1">
      <c r="A18" s="162" t="s">
        <v>235</v>
      </c>
      <c r="B18" s="207" t="s">
        <v>237</v>
      </c>
      <c r="C18" s="207"/>
      <c r="D18" s="207"/>
      <c r="E18" s="207"/>
      <c r="F18" s="207"/>
    </row>
    <row r="19" spans="1:6" ht="12.75">
      <c r="A19" s="163"/>
      <c r="B19" s="164" t="s">
        <v>232</v>
      </c>
      <c r="C19" s="172">
        <v>1</v>
      </c>
      <c r="D19" s="172">
        <v>1</v>
      </c>
      <c r="E19" s="173">
        <v>1</v>
      </c>
      <c r="F19" s="173">
        <v>1</v>
      </c>
    </row>
    <row r="20" spans="1:6" ht="12.75">
      <c r="A20" s="167"/>
      <c r="B20" s="168" t="s">
        <v>234</v>
      </c>
      <c r="C20" s="169"/>
      <c r="D20" s="169"/>
      <c r="E20" s="166">
        <v>276.162</v>
      </c>
      <c r="F20" s="166">
        <v>140.49</v>
      </c>
    </row>
    <row r="21" spans="1:6" ht="12.75" customHeight="1">
      <c r="A21" s="162" t="s">
        <v>238</v>
      </c>
      <c r="B21" s="207" t="s">
        <v>239</v>
      </c>
      <c r="C21" s="207"/>
      <c r="D21" s="207"/>
      <c r="E21" s="207"/>
      <c r="F21" s="207"/>
    </row>
    <row r="22" spans="1:6" ht="15">
      <c r="A22" s="163"/>
      <c r="B22" s="174" t="s">
        <v>232</v>
      </c>
      <c r="C22" s="165">
        <v>1</v>
      </c>
      <c r="D22" s="165">
        <v>1</v>
      </c>
      <c r="E22" s="166">
        <v>1</v>
      </c>
      <c r="F22" s="166">
        <v>1</v>
      </c>
    </row>
    <row r="23" spans="1:6" ht="12.75">
      <c r="A23" s="167"/>
      <c r="B23" s="168" t="s">
        <v>234</v>
      </c>
      <c r="C23" s="169"/>
      <c r="D23" s="169"/>
      <c r="E23" s="166">
        <v>100.46</v>
      </c>
      <c r="F23" s="166">
        <v>54.93</v>
      </c>
    </row>
    <row r="24" spans="1:6" ht="12.75" customHeight="1" hidden="1">
      <c r="A24" s="162"/>
      <c r="B24" s="175" t="s">
        <v>240</v>
      </c>
      <c r="C24" s="176"/>
      <c r="D24" s="176"/>
      <c r="E24" s="177"/>
      <c r="F24" s="177"/>
    </row>
    <row r="25" spans="1:6" ht="12.75">
      <c r="A25" s="162"/>
      <c r="B25" s="162" t="s">
        <v>241</v>
      </c>
      <c r="C25" s="178"/>
      <c r="D25" s="178"/>
      <c r="E25" s="178"/>
      <c r="F25" s="178"/>
    </row>
    <row r="26" spans="1:6" ht="12.75">
      <c r="A26" s="162"/>
      <c r="B26" s="179" t="s">
        <v>242</v>
      </c>
      <c r="C26" s="178"/>
      <c r="D26" s="178"/>
      <c r="E26" s="178"/>
      <c r="F26" s="178"/>
    </row>
    <row r="27" spans="1:6" ht="15.75">
      <c r="A27" s="180" t="s">
        <v>243</v>
      </c>
      <c r="B27" s="181" t="s">
        <v>240</v>
      </c>
      <c r="C27" s="182"/>
      <c r="D27" s="182"/>
      <c r="E27" s="183"/>
      <c r="F27" s="183"/>
    </row>
    <row r="28" spans="1:6" ht="15.75">
      <c r="A28" s="184" t="s">
        <v>244</v>
      </c>
      <c r="B28" s="185" t="s">
        <v>232</v>
      </c>
      <c r="C28" s="186">
        <f>C16+C19+C22</f>
        <v>9.75</v>
      </c>
      <c r="D28" s="186">
        <f>D16+D19+D22</f>
        <v>9</v>
      </c>
      <c r="E28" s="186">
        <f>E16+E19+E22</f>
        <v>9.75</v>
      </c>
      <c r="F28" s="186">
        <f>F16+F19+F22</f>
        <v>9</v>
      </c>
    </row>
    <row r="29" spans="1:6" ht="19.5" customHeight="1">
      <c r="A29" s="187" t="s">
        <v>245</v>
      </c>
      <c r="B29" s="188" t="s">
        <v>246</v>
      </c>
      <c r="C29" s="189"/>
      <c r="D29" s="186"/>
      <c r="E29" s="190">
        <f>E17+E20+E23</f>
        <v>1459.972</v>
      </c>
      <c r="F29" s="190">
        <f>F14+F17+F20+F23</f>
        <v>689.3</v>
      </c>
    </row>
    <row r="30" spans="1:6" ht="12.75">
      <c r="A30" s="151"/>
      <c r="C30" s="153"/>
      <c r="D30" s="153"/>
      <c r="E30" s="154"/>
      <c r="F30" s="154"/>
    </row>
    <row r="31" spans="1:6" ht="12.75">
      <c r="A31" s="151"/>
      <c r="C31" s="153"/>
      <c r="D31" s="153"/>
      <c r="E31" s="154"/>
      <c r="F31" s="154"/>
    </row>
    <row r="32" spans="1:6" ht="12.75">
      <c r="A32" s="151"/>
      <c r="C32" s="153"/>
      <c r="D32" s="153"/>
      <c r="E32" s="154"/>
      <c r="F32" s="154"/>
    </row>
    <row r="33" spans="1:6" ht="12.75">
      <c r="A33" s="151"/>
      <c r="C33" s="153"/>
      <c r="D33" s="153"/>
      <c r="E33" s="154"/>
      <c r="F33" s="154"/>
    </row>
    <row r="34" spans="1:6" ht="12.75">
      <c r="A34" s="151"/>
      <c r="C34" s="153"/>
      <c r="D34" s="153"/>
      <c r="E34" s="154"/>
      <c r="F34" s="154"/>
    </row>
    <row r="35" spans="1:6" ht="12.75">
      <c r="A35" s="151"/>
      <c r="C35" s="153"/>
      <c r="D35" s="153"/>
      <c r="E35" s="154"/>
      <c r="F35" s="154"/>
    </row>
    <row r="36" spans="1:6" ht="12.75">
      <c r="A36" s="151"/>
      <c r="C36" s="153"/>
      <c r="D36" s="153"/>
      <c r="E36" s="154"/>
      <c r="F36" s="154"/>
    </row>
    <row r="37" spans="1:6" ht="12.75">
      <c r="A37" s="151"/>
      <c r="C37" s="153"/>
      <c r="D37" s="153"/>
      <c r="E37" s="154"/>
      <c r="F37" s="154"/>
    </row>
    <row r="38" spans="1:6" ht="12.75">
      <c r="A38" s="151"/>
      <c r="B38" s="150" t="s">
        <v>247</v>
      </c>
      <c r="C38" s="153"/>
      <c r="D38" s="153"/>
      <c r="E38" s="154"/>
      <c r="F38" s="154"/>
    </row>
    <row r="39" spans="1:6" ht="12.75">
      <c r="A39" s="151"/>
      <c r="C39" s="153"/>
      <c r="D39" s="153"/>
      <c r="E39" s="154"/>
      <c r="F39" s="154"/>
    </row>
  </sheetData>
  <sheetProtection selectLockedCells="1" selectUnlockedCells="1"/>
  <mergeCells count="9">
    <mergeCell ref="B15:F15"/>
    <mergeCell ref="B18:F18"/>
    <mergeCell ref="B21:F21"/>
    <mergeCell ref="B3:F3"/>
    <mergeCell ref="A7:F7"/>
    <mergeCell ref="A8:F8"/>
    <mergeCell ref="C10:D10"/>
    <mergeCell ref="E10:F10"/>
    <mergeCell ref="B12:F12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2017-07-19T07:13:09Z</cp:lastPrinted>
  <dcterms:created xsi:type="dcterms:W3CDTF">2017-07-19T07:15:11Z</dcterms:created>
  <dcterms:modified xsi:type="dcterms:W3CDTF">2017-07-19T07:15:11Z</dcterms:modified>
  <cp:category/>
  <cp:version/>
  <cp:contentType/>
  <cp:contentStatus/>
</cp:coreProperties>
</file>